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F98A" lockStructure="1"/>
  <bookViews>
    <workbookView xWindow="0" yWindow="60" windowWidth="19200" windowHeight="10845"/>
  </bookViews>
  <sheets>
    <sheet name="Rendicion Ctas" sheetId="1" r:id="rId1"/>
    <sheet name="Recaudación" sheetId="2" r:id="rId2"/>
    <sheet name="Avance Presupuesto" sheetId="3" r:id="rId3"/>
    <sheet name="G. Programable" sheetId="4" r:id="rId4"/>
    <sheet name="G. Operación" sheetId="5" r:id="rId5"/>
    <sheet name="Serv. Personales" sheetId="6" r:id="rId6"/>
    <sheet name="TSJ" sheetId="7" r:id="rId7"/>
    <sheet name="TJA" sheetId="8" r:id="rId8"/>
  </sheets>
  <calcPr calcId="145621"/>
</workbook>
</file>

<file path=xl/calcChain.xml><?xml version="1.0" encoding="utf-8"?>
<calcChain xmlns="http://schemas.openxmlformats.org/spreadsheetml/2006/main">
  <c r="AE79" i="8" l="1"/>
  <c r="Z79" i="8"/>
  <c r="AG78" i="8"/>
  <c r="AB78" i="8"/>
  <c r="AG77" i="8"/>
  <c r="AG79" i="8" s="1"/>
  <c r="AH79" i="8" s="1"/>
  <c r="AB77" i="8"/>
  <c r="AB79" i="8" s="1"/>
  <c r="AC79" i="8" s="1"/>
  <c r="AP70" i="8"/>
  <c r="AK70" i="8"/>
  <c r="AF70" i="8"/>
  <c r="AA70" i="8"/>
  <c r="AM62" i="8"/>
  <c r="AQ59" i="8"/>
  <c r="AR62" i="8" s="1"/>
  <c r="AL59" i="8"/>
  <c r="AG59" i="8"/>
  <c r="AH62" i="8" s="1"/>
  <c r="AB59" i="8"/>
  <c r="AC62" i="8" s="1"/>
  <c r="AR58" i="8"/>
  <c r="AS58" i="8" s="1"/>
  <c r="AM58" i="8"/>
  <c r="AN58" i="8" s="1"/>
  <c r="AH58" i="8"/>
  <c r="AI58" i="8" s="1"/>
  <c r="AC58" i="8"/>
  <c r="AD58" i="8" s="1"/>
  <c r="AR57" i="8"/>
  <c r="AS57" i="8" s="1"/>
  <c r="AM57" i="8"/>
  <c r="AN57" i="8" s="1"/>
  <c r="AH57" i="8"/>
  <c r="AI57" i="8" s="1"/>
  <c r="AC57" i="8"/>
  <c r="AD57" i="8" s="1"/>
  <c r="AR56" i="8"/>
  <c r="AS56" i="8" s="1"/>
  <c r="AM56" i="8"/>
  <c r="AN56" i="8" s="1"/>
  <c r="AH56" i="8"/>
  <c r="AI56" i="8" s="1"/>
  <c r="AC56" i="8"/>
  <c r="AD56" i="8" s="1"/>
  <c r="AR55" i="8"/>
  <c r="AS55" i="8" s="1"/>
  <c r="AM55" i="8"/>
  <c r="AN55" i="8" s="1"/>
  <c r="AH55" i="8"/>
  <c r="AI55" i="8" s="1"/>
  <c r="AC55" i="8"/>
  <c r="AD55" i="8" s="1"/>
  <c r="AR54" i="8"/>
  <c r="AS54" i="8" s="1"/>
  <c r="AM54" i="8"/>
  <c r="AN54" i="8" s="1"/>
  <c r="AH54" i="8"/>
  <c r="AI54" i="8" s="1"/>
  <c r="AC54" i="8"/>
  <c r="AD54" i="8" s="1"/>
  <c r="P54" i="8"/>
  <c r="AS53" i="8"/>
  <c r="AR53" i="8"/>
  <c r="AM53" i="8"/>
  <c r="AN53" i="8" s="1"/>
  <c r="AI53" i="8"/>
  <c r="AH53" i="8"/>
  <c r="AC53" i="8"/>
  <c r="AD53" i="8" s="1"/>
  <c r="AR52" i="8"/>
  <c r="AS52" i="8" s="1"/>
  <c r="AN52" i="8"/>
  <c r="AN59" i="8" s="1"/>
  <c r="AM61" i="8" s="1"/>
  <c r="AN61" i="8" s="1"/>
  <c r="AM52" i="8"/>
  <c r="AH52" i="8"/>
  <c r="AI52" i="8" s="1"/>
  <c r="AI59" i="8" s="1"/>
  <c r="AH61" i="8" s="1"/>
  <c r="AI61" i="8" s="1"/>
  <c r="AD52" i="8"/>
  <c r="AD59" i="8" s="1"/>
  <c r="AC61" i="8" s="1"/>
  <c r="AC52" i="8"/>
  <c r="AC48" i="8"/>
  <c r="AB48" i="8"/>
  <c r="AD48" i="8" s="1"/>
  <c r="Q48" i="8"/>
  <c r="P48" i="8"/>
  <c r="S47" i="8"/>
  <c r="R47" i="8"/>
  <c r="Q47" i="8"/>
  <c r="P47" i="8"/>
  <c r="T46" i="8" s="1"/>
  <c r="AV46" i="8"/>
  <c r="AU46" i="8"/>
  <c r="AW46" i="8" s="1"/>
  <c r="U46" i="8" s="1"/>
  <c r="W46" i="8" s="1"/>
  <c r="AT46" i="8"/>
  <c r="S48" i="8" s="1"/>
  <c r="AN46" i="8"/>
  <c r="R48" i="8" s="1"/>
  <c r="AI46" i="8"/>
  <c r="AD46" i="8"/>
  <c r="S45" i="8"/>
  <c r="R45" i="8"/>
  <c r="S44" i="8"/>
  <c r="R44" i="8"/>
  <c r="Q44" i="8"/>
  <c r="P44" i="8"/>
  <c r="P53" i="8" s="1"/>
  <c r="Q53" i="8" s="1"/>
  <c r="AV43" i="8"/>
  <c r="AW43" i="8" s="1"/>
  <c r="U43" i="8" s="1"/>
  <c r="W43" i="8" s="1"/>
  <c r="AU43" i="8"/>
  <c r="AT43" i="8"/>
  <c r="AN43" i="8"/>
  <c r="AI43" i="8"/>
  <c r="Q45" i="8" s="1"/>
  <c r="AD43" i="8"/>
  <c r="P45" i="8" s="1"/>
  <c r="T43" i="8"/>
  <c r="Q42" i="8"/>
  <c r="P42" i="8"/>
  <c r="S41" i="8"/>
  <c r="R41" i="8"/>
  <c r="Q41" i="8"/>
  <c r="P41" i="8"/>
  <c r="T40" i="8" s="1"/>
  <c r="AV40" i="8"/>
  <c r="AU40" i="8"/>
  <c r="AW40" i="8" s="1"/>
  <c r="U40" i="8" s="1"/>
  <c r="W40" i="8" s="1"/>
  <c r="AT40" i="8"/>
  <c r="S42" i="8" s="1"/>
  <c r="AN40" i="8"/>
  <c r="R42" i="8" s="1"/>
  <c r="AI40" i="8"/>
  <c r="AD40" i="8"/>
  <c r="S38" i="8"/>
  <c r="R38" i="8"/>
  <c r="T37" i="8" s="1"/>
  <c r="Q38" i="8"/>
  <c r="P38" i="8"/>
  <c r="AY37" i="8"/>
  <c r="U37" i="8" s="1"/>
  <c r="W37" i="8" s="1"/>
  <c r="AU37" i="8"/>
  <c r="AT37" i="8"/>
  <c r="S39" i="8" s="1"/>
  <c r="AN37" i="8"/>
  <c r="R39" i="8" s="1"/>
  <c r="AH37" i="8"/>
  <c r="AI37" i="8" s="1"/>
  <c r="Q39" i="8" s="1"/>
  <c r="AC37" i="8"/>
  <c r="AV37" i="8" s="1"/>
  <c r="AW37" i="8" s="1"/>
  <c r="S36" i="8"/>
  <c r="S35" i="8"/>
  <c r="R35" i="8"/>
  <c r="Q35" i="8"/>
  <c r="AV34" i="8"/>
  <c r="AT34" i="8"/>
  <c r="AN34" i="8"/>
  <c r="R36" i="8" s="1"/>
  <c r="AI34" i="8"/>
  <c r="Q36" i="8" s="1"/>
  <c r="AA34" i="8"/>
  <c r="AU34" i="8" s="1"/>
  <c r="AW34" i="8" s="1"/>
  <c r="U34" i="8" s="1"/>
  <c r="W34" i="8" s="1"/>
  <c r="S32" i="8"/>
  <c r="R32" i="8"/>
  <c r="AV31" i="8"/>
  <c r="AT31" i="8"/>
  <c r="AN31" i="8"/>
  <c r="AI31" i="8"/>
  <c r="Q32" i="8" s="1"/>
  <c r="R30" i="8"/>
  <c r="Q30" i="8"/>
  <c r="S29" i="8"/>
  <c r="R29" i="8"/>
  <c r="Q29" i="8"/>
  <c r="T28" i="8" s="1"/>
  <c r="P29" i="8"/>
  <c r="AV28" i="8"/>
  <c r="AU28" i="8"/>
  <c r="AW28" i="8" s="1"/>
  <c r="U28" i="8" s="1"/>
  <c r="W28" i="8" s="1"/>
  <c r="AT28" i="8"/>
  <c r="S30" i="8" s="1"/>
  <c r="AN28" i="8"/>
  <c r="AI28" i="8"/>
  <c r="AD28" i="8"/>
  <c r="P30" i="8" s="1"/>
  <c r="S27" i="8"/>
  <c r="R26" i="8"/>
  <c r="Q26" i="8"/>
  <c r="AV25" i="8"/>
  <c r="AU25" i="8"/>
  <c r="AW25" i="8" s="1"/>
  <c r="U25" i="8" s="1"/>
  <c r="W25" i="8" s="1"/>
  <c r="AT25" i="8"/>
  <c r="AN25" i="8"/>
  <c r="R27" i="8" s="1"/>
  <c r="AI25" i="8"/>
  <c r="Q27" i="8" s="1"/>
  <c r="AD25" i="8"/>
  <c r="P27" i="8" s="1"/>
  <c r="AR22" i="8"/>
  <c r="AT22" i="8" s="1"/>
  <c r="AN22" i="8"/>
  <c r="AL22" i="8"/>
  <c r="AG22" i="8"/>
  <c r="AI22" i="8" s="1"/>
  <c r="Q24" i="8" s="1"/>
  <c r="AD22" i="8"/>
  <c r="P24" i="8" s="1"/>
  <c r="U22" i="8" s="1"/>
  <c r="W22" i="8" s="1"/>
  <c r="AB22" i="8"/>
  <c r="T22" i="8"/>
  <c r="AR19" i="8"/>
  <c r="AT19" i="8" s="1"/>
  <c r="S19" i="8" s="1"/>
  <c r="AN19" i="8"/>
  <c r="AL19" i="8"/>
  <c r="AG19" i="8"/>
  <c r="AI19" i="8" s="1"/>
  <c r="Q21" i="8" s="1"/>
  <c r="AD19" i="8"/>
  <c r="P21" i="8" s="1"/>
  <c r="U19" i="8" s="1"/>
  <c r="W19" i="8" s="1"/>
  <c r="AB19" i="8"/>
  <c r="T19" i="8"/>
  <c r="R19" i="8"/>
  <c r="AD61" i="8" l="1"/>
  <c r="AA31" i="8"/>
  <c r="AS59" i="8"/>
  <c r="AR61" i="8" s="1"/>
  <c r="AS61" i="8" s="1"/>
  <c r="T25" i="8"/>
  <c r="P35" i="8"/>
  <c r="T34" i="8" s="1"/>
  <c r="AD37" i="8"/>
  <c r="P39" i="8" s="1"/>
  <c r="AD34" i="8"/>
  <c r="P36" i="8" s="1"/>
  <c r="AU31" i="8" l="1"/>
  <c r="AW31" i="8" s="1"/>
  <c r="U31" i="8" s="1"/>
  <c r="W31" i="8" s="1"/>
  <c r="AD31" i="8"/>
  <c r="P32" i="8" s="1"/>
  <c r="T31" i="8" s="1"/>
  <c r="P45" i="6" l="1"/>
  <c r="Q42" i="6" s="1"/>
  <c r="Q40" i="4"/>
  <c r="R40" i="4" s="1"/>
  <c r="Q39" i="3" l="1"/>
  <c r="Q40" i="2"/>
  <c r="P40" i="6" l="1"/>
  <c r="Q37" i="6" s="1"/>
  <c r="P57" i="5"/>
  <c r="Q57" i="5" s="1"/>
  <c r="P51" i="5"/>
  <c r="Q51" i="5" s="1"/>
  <c r="P45" i="5"/>
  <c r="Q45" i="5" s="1"/>
  <c r="P39" i="5"/>
  <c r="Q39" i="5" s="1"/>
  <c r="Q37" i="4"/>
  <c r="R37" i="4" s="1"/>
  <c r="Q36" i="3"/>
  <c r="Q37" i="2"/>
  <c r="N55" i="6" l="1"/>
  <c r="O52" i="6" s="1"/>
  <c r="N57" i="5"/>
  <c r="O57" i="5" s="1"/>
  <c r="O46" i="4"/>
  <c r="P46" i="4" s="1"/>
  <c r="O45" i="3"/>
  <c r="O46" i="2"/>
  <c r="N50" i="6" l="1"/>
  <c r="O47" i="6" s="1"/>
  <c r="N51" i="5"/>
  <c r="O51" i="5" s="1"/>
  <c r="O43" i="4"/>
  <c r="P43" i="4" s="1"/>
  <c r="O42" i="3"/>
  <c r="O43" i="2"/>
  <c r="N45" i="6" l="1"/>
  <c r="O42" i="6" s="1"/>
  <c r="N45" i="5"/>
  <c r="O45" i="5"/>
  <c r="O40" i="4"/>
  <c r="P40" i="4" s="1"/>
  <c r="O39" i="3"/>
  <c r="O40" i="2"/>
  <c r="N40" i="6" l="1"/>
  <c r="O37" i="6" s="1"/>
  <c r="N39" i="5"/>
  <c r="O39" i="5" s="1"/>
  <c r="O37" i="4"/>
  <c r="P37" i="4" s="1"/>
  <c r="M37" i="4"/>
  <c r="O36" i="3"/>
  <c r="O37" i="2"/>
  <c r="M46" i="4" l="1"/>
  <c r="L55" i="6" l="1"/>
  <c r="M52" i="6" s="1"/>
  <c r="L50" i="6" l="1"/>
  <c r="M47" i="6" s="1"/>
  <c r="L45" i="6" l="1"/>
  <c r="M42" i="6" s="1"/>
  <c r="L40" i="6" l="1"/>
  <c r="M37" i="6" s="1"/>
  <c r="L57" i="5"/>
  <c r="M57" i="5" s="1"/>
  <c r="L51" i="5"/>
  <c r="M51" i="5" s="1"/>
  <c r="L45" i="5"/>
  <c r="M45" i="5" s="1"/>
  <c r="L39" i="5"/>
  <c r="M39" i="5" s="1"/>
  <c r="N46" i="4"/>
  <c r="M43" i="4"/>
  <c r="N43" i="4" s="1"/>
  <c r="M40" i="4"/>
  <c r="N40" i="4" s="1"/>
  <c r="N37" i="4"/>
  <c r="K37" i="4"/>
  <c r="M45" i="3"/>
  <c r="M42" i="3"/>
  <c r="M39" i="3"/>
  <c r="M36" i="3"/>
  <c r="M46" i="2"/>
  <c r="M43" i="2"/>
  <c r="M40" i="2"/>
  <c r="M37" i="2"/>
  <c r="K46" i="4" l="1"/>
  <c r="K45" i="3"/>
  <c r="K42" i="3" l="1"/>
  <c r="K39" i="3" l="1"/>
  <c r="G62" i="4" l="1"/>
  <c r="E62" i="4"/>
  <c r="D46" i="4"/>
  <c r="D43" i="4"/>
  <c r="D40" i="4"/>
  <c r="B55" i="6"/>
  <c r="C52" i="6" s="1"/>
  <c r="B57" i="5"/>
  <c r="C57" i="5" s="1"/>
  <c r="C46" i="2"/>
  <c r="B50" i="6"/>
  <c r="C47" i="6" s="1"/>
  <c r="B51" i="5"/>
  <c r="C51" i="5" s="1"/>
  <c r="C45" i="3"/>
  <c r="C42" i="3"/>
  <c r="C43" i="2"/>
  <c r="B45" i="6"/>
  <c r="C42" i="6" s="1"/>
  <c r="B45" i="5"/>
  <c r="C45" i="5" s="1"/>
  <c r="C39" i="3"/>
  <c r="C40" i="2"/>
  <c r="B40" i="6"/>
  <c r="C37" i="6" s="1"/>
  <c r="B39" i="5"/>
  <c r="C39" i="5" s="1"/>
  <c r="D37" i="4"/>
  <c r="C36" i="3"/>
  <c r="B52" i="3"/>
  <c r="C37" i="2"/>
  <c r="K46" i="2"/>
  <c r="K43" i="2"/>
  <c r="K40" i="2"/>
  <c r="K37" i="2"/>
  <c r="J55" i="6"/>
  <c r="K52" i="6" s="1"/>
  <c r="J50" i="6"/>
  <c r="K47" i="6" s="1"/>
  <c r="J45" i="6"/>
  <c r="K42" i="6"/>
  <c r="J40" i="6"/>
  <c r="K37" i="6" s="1"/>
  <c r="J57" i="5"/>
  <c r="K57" i="5" s="1"/>
  <c r="J51" i="5"/>
  <c r="K51" i="5" s="1"/>
  <c r="J45" i="5"/>
  <c r="K45" i="5" s="1"/>
  <c r="J39" i="5"/>
  <c r="K39" i="5" s="1"/>
  <c r="L46" i="4"/>
  <c r="K43" i="4"/>
  <c r="L43" i="4" s="1"/>
  <c r="K40" i="4"/>
  <c r="L40" i="4" s="1"/>
  <c r="L37" i="4"/>
  <c r="K36" i="3"/>
  <c r="H55" i="6" l="1"/>
  <c r="I52" i="6" s="1"/>
  <c r="H57" i="5"/>
  <c r="I57" i="5" s="1"/>
  <c r="I46" i="4"/>
  <c r="J46" i="4" s="1"/>
  <c r="I45" i="3"/>
  <c r="I46" i="2"/>
  <c r="H50" i="6" l="1"/>
  <c r="I47" i="6" s="1"/>
  <c r="H51" i="5"/>
  <c r="I51" i="5" s="1"/>
  <c r="I43" i="4"/>
  <c r="J43" i="4" s="1"/>
  <c r="I37" i="4"/>
  <c r="G37" i="4"/>
  <c r="I42" i="3"/>
  <c r="I43" i="2"/>
  <c r="I40" i="2" l="1"/>
  <c r="H45" i="6" l="1"/>
  <c r="I42" i="6" s="1"/>
  <c r="H45" i="5"/>
  <c r="I45" i="5" s="1"/>
  <c r="I40" i="4"/>
  <c r="J40" i="4" s="1"/>
  <c r="I39" i="3"/>
  <c r="H40" i="6" l="1"/>
  <c r="I37" i="6"/>
  <c r="H39" i="5"/>
  <c r="I39" i="5" s="1"/>
  <c r="J37" i="4"/>
  <c r="I36" i="3"/>
  <c r="I37" i="2"/>
  <c r="F57" i="5" l="1"/>
  <c r="G57" i="5" s="1"/>
  <c r="G46" i="4"/>
  <c r="G46" i="2"/>
  <c r="G45" i="3"/>
  <c r="F51" i="5" l="1"/>
  <c r="G51" i="5" s="1"/>
  <c r="G42" i="3"/>
  <c r="G43" i="2"/>
  <c r="H46" i="4" l="1"/>
  <c r="G43" i="4"/>
  <c r="H43" i="4" s="1"/>
  <c r="G40" i="4"/>
  <c r="H40" i="4" s="1"/>
  <c r="H37" i="4"/>
  <c r="F55" i="6"/>
  <c r="G52" i="6" s="1"/>
  <c r="F50" i="6"/>
  <c r="G47" i="6"/>
  <c r="F45" i="6"/>
  <c r="G42" i="6" s="1"/>
  <c r="F40" i="6"/>
  <c r="G37" i="6"/>
  <c r="F39" i="5"/>
  <c r="G39" i="5" s="1"/>
  <c r="F45" i="5"/>
  <c r="G45" i="5" s="1"/>
  <c r="G39" i="3"/>
  <c r="G36" i="3"/>
  <c r="G40" i="2"/>
  <c r="G37" i="2" l="1"/>
  <c r="D55" i="6" l="1"/>
  <c r="E52" i="6" s="1"/>
  <c r="D57" i="5"/>
  <c r="E57" i="5" s="1"/>
  <c r="F46" i="4"/>
  <c r="E45" i="3"/>
  <c r="E46" i="2"/>
  <c r="D50" i="6" l="1"/>
  <c r="E47" i="6" s="1"/>
  <c r="D51" i="5"/>
  <c r="E51" i="5" s="1"/>
  <c r="F43" i="4"/>
  <c r="E42" i="3"/>
  <c r="E43" i="2"/>
  <c r="D45" i="5" l="1"/>
  <c r="E45" i="5" s="1"/>
  <c r="F40" i="4"/>
  <c r="E39" i="3"/>
  <c r="E40" i="2"/>
  <c r="D45" i="6" l="1"/>
  <c r="E42" i="6" s="1"/>
  <c r="F37" i="4" l="1"/>
  <c r="D40" i="6"/>
  <c r="E37" i="6" s="1"/>
  <c r="D39" i="5"/>
  <c r="E39" i="5" s="1"/>
  <c r="E36" i="3" l="1"/>
  <c r="E37" i="2"/>
  <c r="C26" i="6"/>
  <c r="E26" i="6"/>
  <c r="C25" i="5"/>
  <c r="E25" i="5"/>
  <c r="C26" i="4"/>
  <c r="F26" i="4"/>
  <c r="C26" i="3"/>
  <c r="E26" i="3"/>
  <c r="C27" i="2"/>
  <c r="E27" i="2"/>
  <c r="C26" i="1"/>
  <c r="E26" i="1"/>
</calcChain>
</file>

<file path=xl/comments1.xml><?xml version="1.0" encoding="utf-8"?>
<comments xmlns="http://schemas.openxmlformats.org/spreadsheetml/2006/main">
  <authors>
    <author>C.P. Jesus Loyola Martínez</author>
  </authors>
  <commentList>
    <comment ref="AA22" authorId="0">
      <text>
        <r>
          <rPr>
            <b/>
            <sz val="9"/>
            <color indexed="81"/>
            <rFont val="Tahoma"/>
            <family val="2"/>
          </rPr>
          <t>C.P. Jesus Loyola Martínez:</t>
        </r>
        <r>
          <rPr>
            <sz val="9"/>
            <color indexed="81"/>
            <rFont val="Tahoma"/>
            <family val="2"/>
          </rPr>
          <t xml:space="preserve">
5 facilitadores y 1 gestor
</t>
        </r>
      </text>
    </comment>
    <comment ref="AQ22" authorId="0">
      <text>
        <r>
          <rPr>
            <b/>
            <sz val="9"/>
            <color indexed="81"/>
            <rFont val="Tahoma"/>
            <family val="2"/>
          </rPr>
          <t>C.P. Jesus Loyola Martínez:</t>
        </r>
        <r>
          <rPr>
            <sz val="9"/>
            <color indexed="81"/>
            <rFont val="Tahoma"/>
            <family val="2"/>
          </rPr>
          <t xml:space="preserve">
4 facilitadores, 1 gestor, y 1 Director en apoyo a la mediación
</t>
        </r>
      </text>
    </comment>
    <comment ref="AF25" authorId="0">
      <text>
        <r>
          <rPr>
            <b/>
            <sz val="9"/>
            <color indexed="81"/>
            <rFont val="Tahoma"/>
            <family val="2"/>
          </rPr>
          <t>C.P. Jesus Loyola Martínez:</t>
        </r>
        <r>
          <rPr>
            <sz val="9"/>
            <color indexed="81"/>
            <rFont val="Tahoma"/>
            <family val="2"/>
          </rPr>
          <t xml:space="preserve">
Libre Eleccion: 42 civil, 34 fam, 24 mercantil. Derivados 2 civil, 5 fam, 2 mercantil, 82 penal
</t>
        </r>
      </text>
    </comment>
    <comment ref="AK25" authorId="0">
      <text>
        <r>
          <rPr>
            <b/>
            <sz val="9"/>
            <color indexed="81"/>
            <rFont val="Tahoma"/>
            <family val="2"/>
          </rPr>
          <t>C.P. Jesus Loyola Martínez:</t>
        </r>
        <r>
          <rPr>
            <sz val="9"/>
            <color indexed="81"/>
            <rFont val="Tahoma"/>
            <family val="2"/>
          </rPr>
          <t xml:space="preserve">
Libre Eleccion: 21 civil, 14 fam, 6 mercantil. Derivados 2 civil, 5 fam, 3 mercantil, 33 penal
</t>
        </r>
      </text>
    </comment>
    <comment ref="AF28" authorId="0">
      <text>
        <r>
          <rPr>
            <b/>
            <sz val="9"/>
            <color indexed="81"/>
            <rFont val="Tahoma"/>
            <family val="2"/>
          </rPr>
          <t>C.P. Jesus Loyola Martínez:</t>
        </r>
        <r>
          <rPr>
            <sz val="9"/>
            <color indexed="81"/>
            <rFont val="Tahoma"/>
            <family val="2"/>
          </rPr>
          <t xml:space="preserve">
L.E: 9 civil, 17 fam, 4 mercantil. Derivados: 2 civil, 1 fam, 1 mer, 22 penal</t>
        </r>
      </text>
    </comment>
    <comment ref="AK28" authorId="0">
      <text>
        <r>
          <rPr>
            <b/>
            <sz val="9"/>
            <color indexed="81"/>
            <rFont val="Tahoma"/>
            <family val="2"/>
          </rPr>
          <t>C.P. Jesus Loyola Martínez:</t>
        </r>
        <r>
          <rPr>
            <sz val="9"/>
            <color indexed="81"/>
            <rFont val="Tahoma"/>
            <family val="2"/>
          </rPr>
          <t xml:space="preserve">
L.E: 7 civil, 11 fam, 5 mercantil. Derivados: 3 civil, 3 fam, 12 penal</t>
        </r>
      </text>
    </comment>
    <comment ref="AF37" authorId="0">
      <text>
        <r>
          <rPr>
            <b/>
            <sz val="9"/>
            <color indexed="81"/>
            <rFont val="Tahoma"/>
            <family val="2"/>
          </rPr>
          <t>C.P. Jesus Loyola Martínez:</t>
        </r>
        <r>
          <rPr>
            <sz val="9"/>
            <color indexed="81"/>
            <rFont val="Tahoma"/>
            <family val="2"/>
          </rPr>
          <t xml:space="preserve">
963 presencial,332 x otros medios
</t>
        </r>
      </text>
    </comment>
    <comment ref="AK37" authorId="0">
      <text>
        <r>
          <rPr>
            <b/>
            <sz val="9"/>
            <color indexed="81"/>
            <rFont val="Tahoma"/>
            <family val="2"/>
          </rPr>
          <t>C.P. Jesus Loyola Martínez:</t>
        </r>
        <r>
          <rPr>
            <sz val="9"/>
            <color indexed="81"/>
            <rFont val="Tahoma"/>
            <family val="2"/>
          </rPr>
          <t xml:space="preserve">
602 presencial, 486 x otros medios
</t>
        </r>
      </text>
    </comment>
    <comment ref="AF40" authorId="0">
      <text>
        <r>
          <rPr>
            <b/>
            <sz val="9"/>
            <color indexed="81"/>
            <rFont val="Tahoma"/>
            <family val="2"/>
          </rPr>
          <t>C.P. Jesus Loyola Martínez:</t>
        </r>
        <r>
          <rPr>
            <sz val="9"/>
            <color indexed="81"/>
            <rFont val="Tahoma"/>
            <family val="2"/>
          </rPr>
          <t xml:space="preserve">
171 físicas, 357 x medios electrónicos
</t>
        </r>
      </text>
    </comment>
    <comment ref="AK40" authorId="0">
      <text>
        <r>
          <rPr>
            <b/>
            <sz val="9"/>
            <color indexed="81"/>
            <rFont val="Tahoma"/>
            <family val="2"/>
          </rPr>
          <t>C.P. Jesus Loyola Martínez:</t>
        </r>
        <r>
          <rPr>
            <sz val="9"/>
            <color indexed="81"/>
            <rFont val="Tahoma"/>
            <family val="2"/>
          </rPr>
          <t xml:space="preserve">
65 físicas, 239 x medios electrónicos
</t>
        </r>
      </text>
    </comment>
    <comment ref="AF43" authorId="0">
      <text>
        <r>
          <rPr>
            <b/>
            <sz val="9"/>
            <color indexed="81"/>
            <rFont val="Tahoma"/>
            <family val="2"/>
          </rPr>
          <t>C.P. Jesus Loyola Martínez:</t>
        </r>
        <r>
          <rPr>
            <sz val="9"/>
            <color indexed="81"/>
            <rFont val="Tahoma"/>
            <family val="2"/>
          </rPr>
          <t xml:space="preserve">
Sesion indivicual 348, conjunta 273; Física 606, electrónica 15.
</t>
        </r>
      </text>
    </comment>
    <comment ref="AK43" authorId="0">
      <text>
        <r>
          <rPr>
            <b/>
            <sz val="9"/>
            <color indexed="81"/>
            <rFont val="Tahoma"/>
            <family val="2"/>
          </rPr>
          <t>C.P. Jesus Loyola Martínez:</t>
        </r>
        <r>
          <rPr>
            <sz val="9"/>
            <color indexed="81"/>
            <rFont val="Tahoma"/>
            <family val="2"/>
          </rPr>
          <t xml:space="preserve">
Sesion indivicual 174, conjunta 177; Física 338, electrónica 13.
</t>
        </r>
      </text>
    </comment>
    <comment ref="AF46" authorId="0">
      <text>
        <r>
          <rPr>
            <b/>
            <sz val="9"/>
            <color indexed="81"/>
            <rFont val="Tahoma"/>
            <family val="2"/>
          </rPr>
          <t>C.P. Jesus Loyola Martínez:</t>
        </r>
        <r>
          <rPr>
            <sz val="9"/>
            <color indexed="81"/>
            <rFont val="Tahoma"/>
            <family val="2"/>
          </rPr>
          <t xml:space="preserve">
L.E: 3 C, 17 F. Derivados:2 C, 1 F, 1 M, 22 P.
</t>
        </r>
      </text>
    </comment>
    <comment ref="AK46" authorId="0">
      <text>
        <r>
          <rPr>
            <b/>
            <sz val="9"/>
            <color indexed="81"/>
            <rFont val="Tahoma"/>
            <family val="2"/>
          </rPr>
          <t>C.P. Jesus Loyola Martínez:</t>
        </r>
        <r>
          <rPr>
            <sz val="9"/>
            <color indexed="81"/>
            <rFont val="Tahoma"/>
            <family val="2"/>
          </rPr>
          <t xml:space="preserve">
L.E: 1 civil, 10 fam, 1 mercantil. Derivados: 3 fam, 9 penal
</t>
        </r>
      </text>
    </comment>
  </commentList>
</comments>
</file>

<file path=xl/sharedStrings.xml><?xml version="1.0" encoding="utf-8"?>
<sst xmlns="http://schemas.openxmlformats.org/spreadsheetml/2006/main" count="1668" uniqueCount="568">
  <si>
    <t>MATRIZ DE INDICADORES PARA RESULTADOS</t>
  </si>
  <si>
    <t>FICHA TECNICA DE INDICADOR</t>
  </si>
  <si>
    <t>Nombre</t>
  </si>
  <si>
    <t>Nivel</t>
  </si>
  <si>
    <t>Actividad</t>
  </si>
  <si>
    <t>Programa</t>
  </si>
  <si>
    <t>Objetivo</t>
  </si>
  <si>
    <t>Tipo de Indicador</t>
  </si>
  <si>
    <t>Gestión</t>
  </si>
  <si>
    <t>Dimensión</t>
  </si>
  <si>
    <t>Eficacia</t>
  </si>
  <si>
    <t>Sentido</t>
  </si>
  <si>
    <t>Ascendente</t>
  </si>
  <si>
    <t>Definición</t>
  </si>
  <si>
    <t>Metas programadas</t>
  </si>
  <si>
    <t>1º. Trimestre</t>
  </si>
  <si>
    <t>2º. Trimestre</t>
  </si>
  <si>
    <t>3º. Trimestre</t>
  </si>
  <si>
    <t>4º. Trimestre</t>
  </si>
  <si>
    <t>Anual</t>
  </si>
  <si>
    <t>Línea base 2016</t>
  </si>
  <si>
    <t>Línea base 2015</t>
  </si>
  <si>
    <t>Frecuencia de medición</t>
  </si>
  <si>
    <t>Trimestral</t>
  </si>
  <si>
    <t>Unidad de medida</t>
  </si>
  <si>
    <t>Porcentaje</t>
  </si>
  <si>
    <t>Tipo de valor de la meta</t>
  </si>
  <si>
    <t>Relativo</t>
  </si>
  <si>
    <t>Formula</t>
  </si>
  <si>
    <t>(A/B)*100</t>
  </si>
  <si>
    <t>Descripción de la fórmula:</t>
  </si>
  <si>
    <t>Variable A</t>
  </si>
  <si>
    <t>Medio de verificación</t>
  </si>
  <si>
    <t>Variable B</t>
  </si>
  <si>
    <t>Parámetros de Semaforización</t>
  </si>
  <si>
    <t>Verde</t>
  </si>
  <si>
    <t>Amarillo</t>
  </si>
  <si>
    <t>Rojo</t>
  </si>
  <si>
    <t>&gt;+-20%</t>
  </si>
  <si>
    <t>Datos de control</t>
  </si>
  <si>
    <t>Fuente:</t>
  </si>
  <si>
    <t>Fecha de elaboración</t>
  </si>
  <si>
    <t>Responsable</t>
  </si>
  <si>
    <t>Fecha de actualización</t>
  </si>
  <si>
    <t>Metas logradas</t>
  </si>
  <si>
    <t>Rendición de Cuentas</t>
  </si>
  <si>
    <t>Transparencia y Rendición de Cuentas</t>
  </si>
  <si>
    <t>Transparentar e informar sobre el ejercicio y destino de los recursos públicos y el estado que guarda la hacienda pública de la institución</t>
  </si>
  <si>
    <t>Cociente de numero de cuentas públicas presentadas entre el número de cuentas públicas que por ley existe obligación de presentar por 100</t>
  </si>
  <si>
    <t>Cuentas Públicas presentadas</t>
  </si>
  <si>
    <t>Cuenta  Pública</t>
  </si>
  <si>
    <t>Informe Cuenta  Pública</t>
  </si>
  <si>
    <t>Cuentas Públicas exigibles</t>
  </si>
  <si>
    <t>Informe Cuenta Pública</t>
  </si>
  <si>
    <t>Dirección General de Administración</t>
  </si>
  <si>
    <t>Índice de recaudación</t>
  </si>
  <si>
    <t>Presupuesto de Ingresos del Tribunal Superior de Justicia</t>
  </si>
  <si>
    <t>Consecución y recaudación de los ingresos programados</t>
  </si>
  <si>
    <t>Avance en la recaudación</t>
  </si>
  <si>
    <t>Cociente Ingresos recaudados entre Ingresos programados por 100</t>
  </si>
  <si>
    <t>Ingresos Recaudados</t>
  </si>
  <si>
    <t>Pesos</t>
  </si>
  <si>
    <t>Ingresos Programados</t>
  </si>
  <si>
    <t>Ejercicio del Presupuesto de Egresos</t>
  </si>
  <si>
    <t>Presupuesto de Egresos del Tribunal Superior de Justicia</t>
  </si>
  <si>
    <t>Adecuada administración de los recursos financieros  humanos  materiales y técnicos</t>
  </si>
  <si>
    <t>Cociente Egresos devengados entre Egresos programados por 100</t>
  </si>
  <si>
    <t>Egresos Devengados</t>
  </si>
  <si>
    <t>Egresos Programados</t>
  </si>
  <si>
    <t>Proporción de Gasto Programable</t>
  </si>
  <si>
    <t>Economía</t>
  </si>
  <si>
    <t>Muestra la razón porcentual que guardan el total de gasto programable entre el total del presupuesto de egresos</t>
  </si>
  <si>
    <t>porcentual</t>
  </si>
  <si>
    <t>Total de gasto programable / Total de Egresos * 100</t>
  </si>
  <si>
    <t>Total de gasto programable</t>
  </si>
  <si>
    <t>pesos</t>
  </si>
  <si>
    <t>Total presupuesto de egresos</t>
  </si>
  <si>
    <t>Informe de Cuenta Pública</t>
  </si>
  <si>
    <t>Proporción de Gasto de Operación</t>
  </si>
  <si>
    <t>Descendente</t>
  </si>
  <si>
    <t>Muestra la razón porcentual que guardan el total de gasto de operación entre el total del presupuesto de egresos</t>
  </si>
  <si>
    <t>Total de Gasto de Operación / Total de Egresos * 100</t>
  </si>
  <si>
    <t>Total de gasto de operación</t>
  </si>
  <si>
    <t>Proporción de Servicios Personales</t>
  </si>
  <si>
    <t>Muestra la razón porcentual que guardan el total de gasto en servicios personales entre el total de gasto de operación</t>
  </si>
  <si>
    <t>Total de Gasto e Servicios Personales / Total de Gasto de Operación * 100</t>
  </si>
  <si>
    <t>Total de gasto en servicios personales</t>
  </si>
  <si>
    <t>Ing. Recaudados</t>
  </si>
  <si>
    <t>Ing. Totales Programados</t>
  </si>
  <si>
    <t>Egresos devengados</t>
  </si>
  <si>
    <t>Egresos Totales Programados</t>
  </si>
  <si>
    <t>Gasto de operación: Gasto corriente integrado por Servicios Personales, Materiales y Suministos, y Servicios Generales</t>
  </si>
  <si>
    <t>Servicios Personales</t>
  </si>
  <si>
    <t>Materiales y Suministos</t>
  </si>
  <si>
    <t>Servicios Generales</t>
  </si>
  <si>
    <t>Suma Gasto de operación</t>
  </si>
  <si>
    <t>Presupuesto de Egresos Total</t>
  </si>
  <si>
    <t>Gasto Programable</t>
  </si>
  <si>
    <t>Total de Presupuesto de Egresos</t>
  </si>
  <si>
    <t xml:space="preserve">Cumplimiento en la presentación de la información financiera y presupuestal </t>
  </si>
  <si>
    <t>Avance en el ejercicio y aplicación del Presupuesto de Egresos</t>
  </si>
  <si>
    <t>Determinar y verificar la participación del gasto de operación con respecto al total de egresos</t>
  </si>
  <si>
    <t>Determinar y verificar la participación del gasto programable con respecto al total de egresos</t>
  </si>
  <si>
    <t>Determinar y verificar la participación de los servicios personales con respecto al total de gastos de operación</t>
  </si>
  <si>
    <t>Línea base 2017</t>
  </si>
  <si>
    <t>Línea base 2018</t>
  </si>
  <si>
    <t>Gasto Programable:</t>
  </si>
  <si>
    <t>El gasto programable es aquel que usa el gobierno para proveer bienes y servicios a la población, así como el gasto en programas sociales y todo aquello necesario para la operación de las instituciones gubernamentales.</t>
  </si>
  <si>
    <t>Para el caso de TSJ, el gasto programable se conforma del capitulo 1000, 2000, 3000, 5000 y 6000</t>
  </si>
  <si>
    <t>Criterio a partir de 2019</t>
  </si>
  <si>
    <t>Se considera no programable el presupuesto destinado a la obligación de pago a jubilados  (capitulo 4000) y ADEFAS (capitulo 9000)</t>
  </si>
  <si>
    <t>Línea base 2019</t>
  </si>
  <si>
    <t>Línea base 2019*</t>
  </si>
  <si>
    <r>
      <t>*</t>
    </r>
    <r>
      <rPr>
        <u/>
        <sz val="10"/>
        <color theme="1"/>
        <rFont val="Arial Narrow"/>
        <family val="2"/>
      </rPr>
      <t xml:space="preserve"> Criterio a partir de 2019</t>
    </r>
    <r>
      <rPr>
        <sz val="10"/>
        <color theme="1"/>
        <rFont val="Arial Narrow"/>
        <family val="2"/>
      </rPr>
      <t xml:space="preserve">: </t>
    </r>
    <r>
      <rPr>
        <b/>
        <sz val="10"/>
        <color theme="1"/>
        <rFont val="Arial Narrow"/>
        <family val="2"/>
      </rPr>
      <t>Gasto programable</t>
    </r>
    <r>
      <rPr>
        <sz val="10"/>
        <color theme="1"/>
        <rFont val="Arial Narrow"/>
        <family val="2"/>
      </rPr>
      <t>.- es aquél que usa el gobierno para proveer bienes y servicios a la población, así como el gasto en programas sociales y todo aquello necesario para la operación de las instituciones gubernamentales. Para el caso del TSJ, el gasto programable se conforma del capitulo 1000, 2000, 3000, 5000 y 6000. Se considera</t>
    </r>
    <r>
      <rPr>
        <b/>
        <sz val="10"/>
        <color theme="1"/>
        <rFont val="Arial Narrow"/>
        <family val="2"/>
      </rPr>
      <t xml:space="preserve"> no programable</t>
    </r>
    <r>
      <rPr>
        <sz val="10"/>
        <color theme="1"/>
        <rFont val="Arial Narrow"/>
        <family val="2"/>
      </rPr>
      <t xml:space="preserve"> el presupuesto destinado a la obligación de pago a jubilados  (capitulo 4000) y ADEFAS (capitulo 9000)</t>
    </r>
  </si>
  <si>
    <t>2 trim 2018</t>
  </si>
  <si>
    <t>3 trim 2018</t>
  </si>
  <si>
    <t>Avance 2024</t>
  </si>
  <si>
    <t>H. TRIBUNAL SUPERIOR DEL ESTADO DE MORELOS</t>
  </si>
  <si>
    <t>INFORME AL SEGUNDO TRIMESTRE 2024.</t>
  </si>
  <si>
    <t>H. TRIBUNAL SUPERIOR DE JUSTICIA DEL ESTADO DE MORELOS</t>
  </si>
  <si>
    <t>MATRIZ DE INDICADORES DE RESULTADOS AL SEGUNDO TRIMESTRE 2024</t>
  </si>
  <si>
    <t xml:space="preserve">Programa presupuestario:   </t>
  </si>
  <si>
    <t>TSJ - Programa de Administración e imparticion de Justicia 2024</t>
  </si>
  <si>
    <t xml:space="preserve">Ramo:   </t>
  </si>
  <si>
    <t>28 Participaciones a Entidades Federativas y Municipios</t>
  </si>
  <si>
    <t xml:space="preserve">Dependencia o entidad:  </t>
  </si>
  <si>
    <t>Poder Judicial del Estado de Morelos</t>
  </si>
  <si>
    <t xml:space="preserve">Unidades Responsables:  </t>
  </si>
  <si>
    <t xml:space="preserve">Juzgados de primera instancia en materia civil, familiar, mercantil y penal, Salas de Magistrados </t>
  </si>
  <si>
    <t>ALINEACION</t>
  </si>
  <si>
    <t>Plan Nacional de Desarrollo 2019-2024</t>
  </si>
  <si>
    <t>Plan Estatal de Desarrollo 2019-2024</t>
  </si>
  <si>
    <t>Programa Institucional</t>
  </si>
  <si>
    <t>Ejes transversales</t>
  </si>
  <si>
    <t>Eje estratégico</t>
  </si>
  <si>
    <t>1. Política y gobierno</t>
  </si>
  <si>
    <t>1.  Paz y seguridad para los morelenses</t>
  </si>
  <si>
    <t>JT - Administración e imparticion de Justicia Sistema Tradicional 2024</t>
  </si>
  <si>
    <t>* Respeto irrestricto a los Derechos Humanos                            * Enfoque de Género</t>
  </si>
  <si>
    <t>Estrategia</t>
  </si>
  <si>
    <t>Cambio de paradigma en seguridad</t>
  </si>
  <si>
    <t>Procuración de Justicia</t>
  </si>
  <si>
    <t xml:space="preserve">Impartición de justicia de conformidad con lo dispuesto en los artículos 20 y 86 de la Constitución Política del Estado Libre y Soberano de Morelos. </t>
  </si>
  <si>
    <t>1. Erradicar la corrupción y reactivar la procuración de justicia</t>
  </si>
  <si>
    <t>1.5 Garantizar, promover y proteger los derechos de las víctimas del delito y de violaciones a los derechos humanos considerados como graves por las legislaciones aplicables</t>
  </si>
  <si>
    <t>Meta</t>
  </si>
  <si>
    <t>Asegurar el acceso en condiciones de igualdad a todos los justiciable a un sistema de justicia que garantice plenamente la protección y seguridad jurídica, así como el debido proceso, haciendo valer los derechos humanos fundamentales, la igualdad de género y las garantías individuales de los particulares consagrados en la Carta Magna y la Constitución local del Estado como una obligación por parte de las instituciones públicas</t>
  </si>
  <si>
    <t>* Atención de calidad                        * Etica y transparencia</t>
  </si>
  <si>
    <t>1971520
CENSO 2020</t>
  </si>
  <si>
    <t>pob proyección 2022</t>
  </si>
  <si>
    <t>Clasificación funcional</t>
  </si>
  <si>
    <t>Actividad institucional</t>
  </si>
  <si>
    <t>Finalidad</t>
  </si>
  <si>
    <t>1. Gobierno</t>
  </si>
  <si>
    <t>Función</t>
  </si>
  <si>
    <t>1.2 Justicia</t>
  </si>
  <si>
    <t>Subfunción</t>
  </si>
  <si>
    <t>1.2.1 Impartición de justicia</t>
  </si>
  <si>
    <t>1.2.1.1</t>
  </si>
  <si>
    <t>Impartición de justicia</t>
  </si>
  <si>
    <t>1.2.1.2</t>
  </si>
  <si>
    <t>Administración de justicia</t>
  </si>
  <si>
    <t>Indicadores</t>
  </si>
  <si>
    <t>Linea base</t>
  </si>
  <si>
    <t>Meta anual 2024</t>
  </si>
  <si>
    <t>Avance acumulado</t>
  </si>
  <si>
    <t>Semaforización</t>
  </si>
  <si>
    <t>Nacional</t>
  </si>
  <si>
    <t>Internacional</t>
  </si>
  <si>
    <t>Nombre del indicador</t>
  </si>
  <si>
    <t>Definición del indicador</t>
  </si>
  <si>
    <t>Método de cálculo</t>
  </si>
  <si>
    <t>Unidad de medidad</t>
  </si>
  <si>
    <t>Tipo</t>
  </si>
  <si>
    <t>Periodicidad</t>
  </si>
  <si>
    <t>2º TRIMESTRE</t>
  </si>
  <si>
    <t>= +/- 10%</t>
  </si>
  <si>
    <t>Año</t>
  </si>
  <si>
    <t>Valor</t>
  </si>
  <si>
    <t>1º Trim</t>
  </si>
  <si>
    <t>2º Trim</t>
  </si>
  <si>
    <t>3º Trim</t>
  </si>
  <si>
    <t>4º Trim</t>
  </si>
  <si>
    <t>Absoluto</t>
  </si>
  <si>
    <t>= +/- 20%</t>
  </si>
  <si>
    <t>1º Trim 2024</t>
  </si>
  <si>
    <t>2º Trim 2024</t>
  </si>
  <si>
    <t>3º Trim 2024</t>
  </si>
  <si>
    <t>4º Trim 2024</t>
  </si>
  <si>
    <t>Demarcaciones</t>
  </si>
  <si>
    <t>&gt; +/- 20%</t>
  </si>
  <si>
    <t>1 Cuernavaca</t>
  </si>
  <si>
    <t>2 Pte Ixtla</t>
  </si>
  <si>
    <t>3 Cuautla</t>
  </si>
  <si>
    <t>4 Jiutepec</t>
  </si>
  <si>
    <t>Penal Unico</t>
  </si>
  <si>
    <t>Oral Penal</t>
  </si>
  <si>
    <t>Oral Mercatil</t>
  </si>
  <si>
    <t>Laboral</t>
  </si>
  <si>
    <t>Magistrados</t>
  </si>
  <si>
    <t>Fin</t>
  </si>
  <si>
    <t>Contribuir a la seguridad y paz social mediante la cobertura de servicios de impartición de justicia y solución de conflictos por medios alternativos</t>
  </si>
  <si>
    <t>Cobertura general de servicios de impartición de justicia en el estado de Morelos</t>
  </si>
  <si>
    <t>Expresa la proporcion del total de juzgadores por cada 100,000 habitantes</t>
  </si>
  <si>
    <t xml:space="preserve">Numero total de jueces y juezas / población del Estado de Morelos /100,000 </t>
  </si>
  <si>
    <t>Razón</t>
  </si>
  <si>
    <t>Estratégico</t>
  </si>
  <si>
    <t>Avance  2024 Valor absoluto</t>
  </si>
  <si>
    <t>Avance 2024 Valor relativo</t>
  </si>
  <si>
    <t>Cobertura  de servicios de impartición de justicia bajo el Sistema de Justicia Tradicional en el Estado de Morelos</t>
  </si>
  <si>
    <t>Expresa la proporcion de juzgadores del Sistema de Justicia Tradicional por cada 100,000 habitantes</t>
  </si>
  <si>
    <t xml:space="preserve">Numero de jueces y juezas del Sistema de Justicia Tradicional / población del Estado de Morelos /100,000 </t>
  </si>
  <si>
    <t>Cobertura</t>
  </si>
  <si>
    <t>Propósito</t>
  </si>
  <si>
    <t>Los justiciables acceden a un sistema de justicia expedita, imparcial y gratuita</t>
  </si>
  <si>
    <t>Indice medio de resolución de conflictos</t>
  </si>
  <si>
    <t>Refleja el grado de resolución de los casos admitidos en las distintas unidades jurisdiccionales de primera y segunda instancia</t>
  </si>
  <si>
    <t>(Suma de resoluciones definitivas emitidas en 1a y 2a instancias + conclusión por medios alternos / Suma de demandas admitidas en 1a y 2a instancias) * 100</t>
  </si>
  <si>
    <t>SALAS 2A INSTANCIA</t>
  </si>
  <si>
    <r>
      <t xml:space="preserve">Componente 1 </t>
    </r>
    <r>
      <rPr>
        <b/>
        <i/>
        <sz val="9"/>
        <color theme="1"/>
        <rFont val="Calibri"/>
        <family val="2"/>
        <scheme val="minor"/>
      </rPr>
      <t>Gestión Segunda Instancia</t>
    </r>
  </si>
  <si>
    <t>Asuntos promovidos por los justiciables en Segunda Instancia atendidos y resueltos</t>
  </si>
  <si>
    <t>Porcentaje de sentencias definitivas  respecto de los asuntos iniciados en segunda instancia</t>
  </si>
  <si>
    <t xml:space="preserve">Expresa el grado de atención y resolución de los casos recibidos en las distintas Salas de Segunda Instancia </t>
  </si>
  <si>
    <t>(Sentencias definitivas/ asuntos iniciados) * 100</t>
  </si>
  <si>
    <t>Variación porcentual de las sentencias definitivas emitidas en segunda instancia</t>
  </si>
  <si>
    <t>Mide la variacion porcentual de las resoluciones definitivas en segunda instancia respecto al año inmediato anterior</t>
  </si>
  <si>
    <t>((Sentencias definitivas emitidas en segunda instancia/ Sentencias definitivas en segunda instancia emitidas en el mismo periodo del ejercicio inmediato anterior)-1)*100</t>
  </si>
  <si>
    <t>Porcentaje de demandas de amparo en segunda instancia resueltas</t>
  </si>
  <si>
    <t>Expresa el grado de atención y resolución de las demandas de amparo directo por las Salas de Segunda Instancia del Tribunal Superior de Justicia</t>
  </si>
  <si>
    <t>((Amparos concedidos+ amparos denegados+amparos sobreseidos)/demandas de amparo directo recibidas)*100</t>
  </si>
  <si>
    <t>Actividad 1.1</t>
  </si>
  <si>
    <t>Realización de audiencias</t>
  </si>
  <si>
    <t>Porcentaje de audiencias realizadas</t>
  </si>
  <si>
    <t>Mide la proporción de audiencias realizadas respecto a la cantidad de asuntos iniciados</t>
  </si>
  <si>
    <t>(Audiencias realizadas/ asuntos iniciados)*100</t>
  </si>
  <si>
    <t>Actividad 1.2</t>
  </si>
  <si>
    <t>Ejecución de notificaciones</t>
  </si>
  <si>
    <t>Porcentaje de notificaciones realizadas</t>
  </si>
  <si>
    <t>Mide la proporción de notificaciones realizadas respecto a la cantidad de asuntos iniciados</t>
  </si>
  <si>
    <t>(Notificaciones realizadas / asuntos iniciados)*100</t>
  </si>
  <si>
    <t>Actividad 1.3</t>
  </si>
  <si>
    <t>Celebración de plenos</t>
  </si>
  <si>
    <t xml:space="preserve">Porcentaje de sentencias definitivas </t>
  </si>
  <si>
    <t>Mide la proporción de sentencias definitivas respecto de plenos celebrados</t>
  </si>
  <si>
    <t>(Sentencias definitivas/ Plenos celebrados)*100</t>
  </si>
  <si>
    <t>Porcentaje de plenos celebrados</t>
  </si>
  <si>
    <t>Mide la proporción de plenos celebrados respecto a la cantidad de asuntos iniciados</t>
  </si>
  <si>
    <t>(Plenos celebrados/ asuntos iniciados)*100</t>
  </si>
  <si>
    <t>Actividad 1.4</t>
  </si>
  <si>
    <t>Gestión de amparos directos</t>
  </si>
  <si>
    <t>Porcentaje de amparos directos sobreseidos</t>
  </si>
  <si>
    <t>Mide la proporción de amparos directos sobreseidos</t>
  </si>
  <si>
    <t>(Amparos directos sobreseidos/demandas de amparo radicadas) * 100</t>
  </si>
  <si>
    <t>Porcentaje de amparos directos concedidos</t>
  </si>
  <si>
    <t>Mide la proporción de amparos directos concedidos</t>
  </si>
  <si>
    <t>(Amparos directos concedidos/demandas de amparo radicadas) * 100</t>
  </si>
  <si>
    <t>Porcentaje de amparos directos denegados</t>
  </si>
  <si>
    <t>Mide la proporcion de amparos directos denegados</t>
  </si>
  <si>
    <t>(Amparos directos denegados/demandas de amparo radicadas) * 100</t>
  </si>
  <si>
    <t>Porcentaje de demandas radicadas</t>
  </si>
  <si>
    <t>Mide la proporción de demandas radicadas respecto de las demandas de amparo directo recibidas</t>
  </si>
  <si>
    <t>(Demandas radicadas/ Demandas de amparo directo recibidas)*100</t>
  </si>
  <si>
    <t>Actividad 1.5</t>
  </si>
  <si>
    <t>Recepción de apelaciones</t>
  </si>
  <si>
    <t>Porcentaje de apelaciones recibidas</t>
  </si>
  <si>
    <t>Mide la proporción de apelaciones recibidas respecto a la cantidad de asuntos iniciados</t>
  </si>
  <si>
    <t>(Apelaciones recibidas/ asuntos iniciados)*100</t>
  </si>
  <si>
    <t>JUZGADOS MATERIA CIVIL 1A INSTANCIA</t>
  </si>
  <si>
    <r>
      <t xml:space="preserve">Componente 2 </t>
    </r>
    <r>
      <rPr>
        <b/>
        <i/>
        <sz val="9"/>
        <color theme="1"/>
        <rFont val="Calibri"/>
        <family val="2"/>
        <scheme val="minor"/>
      </rPr>
      <t>Gestion Materia Civil Primera Instancia</t>
    </r>
  </si>
  <si>
    <t>Asuntos en materia civil ingresados por los justiciables en Primera Instancia atendidos y resueltos</t>
  </si>
  <si>
    <t>Porcentaje de sentencias definitivas  respecto de las demandas admitidas en materia civil primera instancia</t>
  </si>
  <si>
    <t xml:space="preserve">Expresa el grado de atención y resolución de las demandas admitidas en los distintos Juzgados en materia Civil de Primera Instancia </t>
  </si>
  <si>
    <t>(Sentencias definitivas en materia civil primera instancia/ demandas admitidas) * 100</t>
  </si>
  <si>
    <t>Variación porcentual de las sentencias definitivas en materia civil emitidas en primera instancia</t>
  </si>
  <si>
    <t>Mide la variacion porcentual de las sentencias definitivas en materia civil en primera instancia respecto al año inmediato anterior</t>
  </si>
  <si>
    <t>((Sentencias definitivas emitidas en materia civil en primera instancia/ Sentencias definitivas en materia civil en primera instancia emitidas en el mismo periodo del ejercicio inmediato anterior)-1)*100</t>
  </si>
  <si>
    <t>Porcentaje de amparos en materia civil primera instancia resueltos</t>
  </si>
  <si>
    <t>Expresa el grado de atención y resolución de amparos en materia civil primera instancia del Tribunal Superior de Justicia</t>
  </si>
  <si>
    <t>((Aamparos concedidos+ amparos denegados+amparos sobreseidos)/Amparos recibidos en materia civil primera instancia)*100</t>
  </si>
  <si>
    <t>Actividad 2.1</t>
  </si>
  <si>
    <t>Admisión de demandas en materia civil primera instancia</t>
  </si>
  <si>
    <t>Porcentaje de demandas en materia civil primera instancia admitidas</t>
  </si>
  <si>
    <t>Mide la proporción de demandas admitidas respecto a la cantidad de demandas presentadas en materia civil primera instancia</t>
  </si>
  <si>
    <t>(Demandas admitidas/ demandas presentadas en materia civil primera instancia)*100</t>
  </si>
  <si>
    <t>Actividad 2.2</t>
  </si>
  <si>
    <t>Ejecución de notificaciones materia civil primera instancia</t>
  </si>
  <si>
    <t>Porcentaje de notificaciones en materia civil primera instancia realizadas</t>
  </si>
  <si>
    <t>Mide la proporción de notificaciones realizadas respecto a la cantidad de demandas admitidas en materia civil primera instancia</t>
  </si>
  <si>
    <t>(Notificaciones realizadas / demandas admitidas en materia civil primera instancia)*100</t>
  </si>
  <si>
    <t>Actividad 2.3</t>
  </si>
  <si>
    <t>Realización de comparecencias en materia civil primera instancia</t>
  </si>
  <si>
    <t>Porcentaje de comparecencias en materia civil primera instancia realizadas</t>
  </si>
  <si>
    <t>Mide la proporción de comparecencias realizadas respecto a la cantidad de demandas admitidas en materia civil primera instancia</t>
  </si>
  <si>
    <t>(Comparecencias realizadas/ demandas admitidas en matericia civil primera instancia)*100</t>
  </si>
  <si>
    <t>Actividad 2.4</t>
  </si>
  <si>
    <t>Gestión de amparos en materia civil primera instancia</t>
  </si>
  <si>
    <t>Porcentaje de amparos sobreseidos en materia civil primera instancia</t>
  </si>
  <si>
    <t>Mide la proporción de amparos sobreseidos en materia civil primera instancia</t>
  </si>
  <si>
    <t>(Amparos sobreseidos/Amparo recibidos en materia civil primera instancia) * 100</t>
  </si>
  <si>
    <t>Porcentaje de amparos concedidos en materia civil primera instancia</t>
  </si>
  <si>
    <t>Mide la proporción de amparos concedidos en materia civil primera instancia</t>
  </si>
  <si>
    <t>(Amparos concedidos/Amparos recibidos en materia civil primera instancia) * 100</t>
  </si>
  <si>
    <t>Porcentaje de amparos denegados en materia civil primera instancia</t>
  </si>
  <si>
    <t>Mide la proporcion de amparos denegados en materia civil primera instancia</t>
  </si>
  <si>
    <t>(Amparos denegados/Amparo recibidos en materia civil primera instancia) * 100</t>
  </si>
  <si>
    <t>JUZGADOS MATERIA FAMILIAR 1A INSTANCIA</t>
  </si>
  <si>
    <r>
      <t xml:space="preserve">Componente 3 </t>
    </r>
    <r>
      <rPr>
        <b/>
        <i/>
        <sz val="9"/>
        <color theme="1"/>
        <rFont val="Calibri"/>
        <family val="2"/>
        <scheme val="minor"/>
      </rPr>
      <t>Gestion Materia Familiar Primera Instancia</t>
    </r>
  </si>
  <si>
    <t>Asuntos en materia familiar ingresados por los justiciables en Primera Instancia atendidos y resueltos</t>
  </si>
  <si>
    <t>Porcentaje de sentencias definitivas  respecto de las demandas admitidas en materia familiar primera instancia</t>
  </si>
  <si>
    <t xml:space="preserve">Expresa el grado de atención y resolución de las demandas admitidas en los distintos Juzgados en materia familiar de primera instancia </t>
  </si>
  <si>
    <t>(Sentencias definitivas en materia familiar primera instancia/ demandas admitidas) * 100</t>
  </si>
  <si>
    <t>Variación porcentual de las sentencias definitivas en materia familiar emitidas en primera instancia</t>
  </si>
  <si>
    <t>Mide la variacion porcentual de las sentencias definitivas en materia familiar en primera instancia respecto al año inmediato anterior</t>
  </si>
  <si>
    <t>((Sentencias definitivas emitidas en materia familiar en primera instancia/ Sentencias definitivas en materia familiar en primera instancia emitidas en el mismo periodo del ejercicio inmediato anterior)-1)*100</t>
  </si>
  <si>
    <t>Porcentaje de amparos en materia familiar primera instancia resueltos</t>
  </si>
  <si>
    <t xml:space="preserve">Expresa el grado de atención y resolución de amparos en materia familiar primera instancia </t>
  </si>
  <si>
    <t>((Aamparos concedidos+ amparos denegados+amparos sobreseidos)/Amparos recibidos en materia familiar primera instancia)*100</t>
  </si>
  <si>
    <t>Actividad 3.1</t>
  </si>
  <si>
    <t>Admisión de demandas en materia familiar primera instancia</t>
  </si>
  <si>
    <t>Porcentaje de demandas en materia familiar primera instancia admitidas</t>
  </si>
  <si>
    <t>Mide la proporción de demandas admitidas respecto a la cantidad de demandas presentadas en materia familiar primera instancia</t>
  </si>
  <si>
    <t>(Demandas admitidas/ demandas presentadas en materia familiar primera instancia)*100</t>
  </si>
  <si>
    <t>Actividad 3.2</t>
  </si>
  <si>
    <t>Ejecución de notificaciones materia familiar primera instancia</t>
  </si>
  <si>
    <t>Porcentaje de notificaciones en materia familiar primera instancia realizadas</t>
  </si>
  <si>
    <t>Mide la proporción de notificaciones realizadas respecto a la cantidad de demandas admitidas en materia familiar primera instancia</t>
  </si>
  <si>
    <t>(Notificaciones realizadas / demandas admitidas en materia familiar primera instancia)*100</t>
  </si>
  <si>
    <t>Actividad 3.3</t>
  </si>
  <si>
    <t>Realización de comparecencias en materia familiar primera instancia</t>
  </si>
  <si>
    <t>Porcentaje de comparecencias en materia familiar primera intancia realizadas</t>
  </si>
  <si>
    <t>Mide la proporción de comparecencias realizadas respecto a la cantidad de demandas admitidas en materia familiar primera instancia</t>
  </si>
  <si>
    <t>(Comparecencias realizadas/ demandas admitidas en materia familiar primera instancia)*100</t>
  </si>
  <si>
    <t>Actividad 3.4</t>
  </si>
  <si>
    <t>Gestión de amparos en materia familiar primera instancia</t>
  </si>
  <si>
    <t>Porcentaje de amparos sobreseidos en materia familiar primera instancia</t>
  </si>
  <si>
    <t>Mide la proporción de amparos sobreseidos en materia familiar primera instancia</t>
  </si>
  <si>
    <t>(Amparos sobreseidos/Amparo recibidos en materia familiar primera instancia) * 100</t>
  </si>
  <si>
    <t>Porcentaje de amparos concedidos en materia familiar primera instancia</t>
  </si>
  <si>
    <t>Mide la proporción de amparos concedidos en materia familiar primera instancia</t>
  </si>
  <si>
    <t>(Amparos concedidos/Amparos recibidos en materia familiar primera instancia) * 100</t>
  </si>
  <si>
    <t>Porcentaje de amparos denegados en materia familiar primera instancia</t>
  </si>
  <si>
    <t>Mide la proporcion de amparos denegados en materia familiar primera instancia</t>
  </si>
  <si>
    <t>(Amparos denegados/Amparo recibidos en materia familiar primera instancia) * 100</t>
  </si>
  <si>
    <t>JUZGADOS MATERIA MERCANTIL 1A INSTANCIA</t>
  </si>
  <si>
    <r>
      <t xml:space="preserve">Componente 4 </t>
    </r>
    <r>
      <rPr>
        <b/>
        <i/>
        <sz val="9"/>
        <color theme="1"/>
        <rFont val="Calibri"/>
        <family val="2"/>
        <scheme val="minor"/>
      </rPr>
      <t>Gestión Materia Mercantil Primera Instancia</t>
    </r>
  </si>
  <si>
    <t>Asuntos en materia mercantil ingresados por los justiciables en Primera Instancia atendidos y resueltos</t>
  </si>
  <si>
    <t>Porcentaje de sentencias definitivas  respecto de las demandas admitidas en materia mercantil primera instancia</t>
  </si>
  <si>
    <t xml:space="preserve">Expresa el grado de atención y resolución de las demandas admitidas en los distintos Juzgados en materia mercantil de primera instancia </t>
  </si>
  <si>
    <t>(Sentencias definitivas en materia mercantil primera instancia/ demandas admitidas) * 100</t>
  </si>
  <si>
    <t>Variación porcentual de las sentencias definitivas en materia mercantil emitidas en primera instancia</t>
  </si>
  <si>
    <t>Mide la variacion porcentual de las sentencias definitivas en materia mercantil en primera instancia respecto al año inmediato anterior</t>
  </si>
  <si>
    <t>((Sentencias definitivas emitidas en materia mercantil en primera instancia/ Sentencias definitivas en materia mercantil en primera instancia emitidas en el mismo periodo del ejercicio inmediato anterior)-1)*100</t>
  </si>
  <si>
    <t>Porcentaje de amparos en materia mercantil primera instancia resueltos</t>
  </si>
  <si>
    <t xml:space="preserve">Expresa el grado de atención y resolución de amparos en materia mercantil primera instancia </t>
  </si>
  <si>
    <t>((Aamparos concedidos+ amparos denegados+amparos sobreseidos)/Amparos recibidos en materia mercantil primera instancia)*100</t>
  </si>
  <si>
    <t>Actividad 4.1</t>
  </si>
  <si>
    <t>Admisión de demandas en materia mercantil primera instancia</t>
  </si>
  <si>
    <t>Porcentaje de demandas en materia mercantil primera instancia admitidas</t>
  </si>
  <si>
    <t>Mide la proporción de demandas admitidas respecto a la cantidad de demandas presentadas en materia mercantil primera instancia</t>
  </si>
  <si>
    <t>(Demandas admitidas/ demandas presentadas en materia mercantil primera instancia)*100</t>
  </si>
  <si>
    <t>Actividad 4.2</t>
  </si>
  <si>
    <t>Ejecución de notificaciones materia mercantil primera instancia</t>
  </si>
  <si>
    <t>Porcentaje de notificaciones en materia mercantil primera instancia realizadas</t>
  </si>
  <si>
    <t>Mide la proporción de notificaciones realizadas respecto a la cantidad de demandas admitidas en materia mercantil primera instancia</t>
  </si>
  <si>
    <t>(Notificaciones realizadas / demandas admitidas en materia mercantil primera instancia)*100</t>
  </si>
  <si>
    <t>Actividad 4.3</t>
  </si>
  <si>
    <t>Realización de comparecencias en materia mercantil primera instancia</t>
  </si>
  <si>
    <t>Porcentaje de comparecencias en materia mercantil primera intancia realizadas</t>
  </si>
  <si>
    <t>Mide la proporción de comparecencias realizadas respecto a la cantidad de demandas admitidas en materia mercantil primera instancia</t>
  </si>
  <si>
    <t>(Comparecencias realizadas/ demandas admitidas en matericia mercantil primera instancia)*100</t>
  </si>
  <si>
    <t>Actividad 4.4</t>
  </si>
  <si>
    <t>Gestión de amparos en materia mercantil primera instancia</t>
  </si>
  <si>
    <t>Porcentaje de amparos sobreseidos en materia mercantil primera instancia</t>
  </si>
  <si>
    <t>Mide la proporción de amparos sobreseidos en materia mercantil primera instancia</t>
  </si>
  <si>
    <t>(Amparos sobreseidos/Amparo recibidos en materia mercantil primera instancia) * 100</t>
  </si>
  <si>
    <t>Porcentaje de amparos concedidos en materia mercantil primera instancia</t>
  </si>
  <si>
    <t>Mide la proporción de amparos concedidos en materia mercantil primera instancia</t>
  </si>
  <si>
    <t>(Amparos concedidos/Amparos recibidos en materia mercantil primera instancia) * 100</t>
  </si>
  <si>
    <t>Porcentaje de amparos denegados en materia mercantil primera instancia</t>
  </si>
  <si>
    <t>Mide la proporcion de amparos denegados en materia mercantil primera instancia</t>
  </si>
  <si>
    <t>(Amparos denegados/Amparo recibidos en materia mercantil primera instancia) * 100</t>
  </si>
  <si>
    <t>JUZGADOS MENOR CIVIL 1A INSTANCIA</t>
  </si>
  <si>
    <r>
      <t xml:space="preserve">Componente 5 </t>
    </r>
    <r>
      <rPr>
        <b/>
        <i/>
        <sz val="9"/>
        <color theme="1"/>
        <rFont val="Calibri"/>
        <family val="2"/>
        <scheme val="minor"/>
      </rPr>
      <t>Gestion Asuntos Menores Materia Civil</t>
    </r>
  </si>
  <si>
    <t>Asuntos menores en materia civil ingresados por los justiciables en Primera Instancia atendidos y resueltos</t>
  </si>
  <si>
    <t>Porcentaje de sentencias definitivas  respecto de las demandas admitidas de asuntos menores en materia civil primera instancia</t>
  </si>
  <si>
    <t xml:space="preserve">Expresa el grado de atención y resolución de las demandas admitidas de asuntos menores en materia civil de primera instancia </t>
  </si>
  <si>
    <t>(Sentencias definitivas de asuntos menores en materia civil primera instancia/ demandas admitidas) * 100</t>
  </si>
  <si>
    <t>Variación porcentual de las sentencias definitivas de asuntos menores en materia civil emitidas en primera instancia</t>
  </si>
  <si>
    <t>Mide la variacion porcentual de las sentencias definitivas de asuntos menores en materia civil en primera instancia respecto al año inmediato anterior</t>
  </si>
  <si>
    <t>((Sentencias definitivas de asuntos menores en materia civil en primera instancia/ Sentencias definitivas de asuntos menores en materia civil en primera instancia emitidas en el mismo periodo del ejercicio inmediato anterior)-1)*100</t>
  </si>
  <si>
    <t>Porcentaje de amparos de asuntos menores en materia civil primera instancia resueltos</t>
  </si>
  <si>
    <t xml:space="preserve">Expresa el grado de atención y resolución de amparos de asuntos menores en materia civil primera instancia </t>
  </si>
  <si>
    <t>((Aamparos concedidos+ amparos denegados+amparos sobreseidos)/Amparos recibidos de asuntos menores en materia civil primera instancia)*100</t>
  </si>
  <si>
    <t>Actividad 5.1</t>
  </si>
  <si>
    <t>Admisión de demandas de asuntos menores en materia civil primera instancia</t>
  </si>
  <si>
    <t>Porcentaje de demandas de asuntos menores en materia civil primera instancia admitidas</t>
  </si>
  <si>
    <t xml:space="preserve">Mide la proporción de demandas admitidas respecto a la cantidad de demandas presentadas sobre asuntos menores en materia civil primera instancia </t>
  </si>
  <si>
    <t>(Demandas admitidas/ demandas presentadas  de asuntos menores en materia civil primera instancia)*100</t>
  </si>
  <si>
    <t>Actividad 5.2</t>
  </si>
  <si>
    <t>Ejecución de notificaciones de asuntos menores en materia civil primera instancia</t>
  </si>
  <si>
    <t>Porcentaje de notificaciones de asuntos menores en materia civil primera instancia realizadas</t>
  </si>
  <si>
    <t>Mide la proporción de notificaciones realizadas respecto a la cantidad de demandas admitidas en asuntos menores en materia civil primera instancia</t>
  </si>
  <si>
    <t>(Notificaciones realizadas / demandas admitidas  de asuntos menores en materia civil primera instancia)*100</t>
  </si>
  <si>
    <t>Actividad 5.3</t>
  </si>
  <si>
    <t>Realización de comparecencias en asuntos menores en materia civil primera instancia</t>
  </si>
  <si>
    <t>Porcentaje de comparecencias de asuntos menores en materia civil primera intancia realizadas</t>
  </si>
  <si>
    <t>Mide la proporción de comparecencias realizadas respecto a la cantidad de demandas admitidas de asuntos menores en materia civil primera instancia</t>
  </si>
  <si>
    <t>(Comparecencias realizadas/ demandas admitidas  de asuntos menores en materia civil primera instancia)*100</t>
  </si>
  <si>
    <t>Actividad 5.4</t>
  </si>
  <si>
    <t>Gestión de amparos  de asuntos menores en materia civil primera instancia</t>
  </si>
  <si>
    <t>Porcentaje de amparos sobreseidos de asuntos menores en materia civil primera instancia</t>
  </si>
  <si>
    <t>Mide la proporción de amparos sobreseidos de asuntos menores en materia civil primera instancia</t>
  </si>
  <si>
    <t>(Amparos sobreseidos/Amparo recibidos de asuntos menores en materia civil primera instancia) * 100</t>
  </si>
  <si>
    <t>Porcentaje de amparos concedidos de asuntos menores en materia civil primera instancia</t>
  </si>
  <si>
    <t>Mide la proporción de amparos concedidos de asuntos menores en materia civil primera instancia</t>
  </si>
  <si>
    <t>(Amparos concedidos/Amparos recibidos de asuntos menores en materia civil primera instancia) * 100</t>
  </si>
  <si>
    <t>Porcentaje de amparos denegados de asuntos menores en materia civil primera instancia</t>
  </si>
  <si>
    <t>Mide la proporcion de amparos denegados de asuntos menores en materia civil primera instancia</t>
  </si>
  <si>
    <t>(Amparos denegados/Amparo recibidos de asuntos menores en materia civil primera instancia) * 100</t>
  </si>
  <si>
    <t>JUZGADOS MENOR MERCANTIL 1A INSTANCIA</t>
  </si>
  <si>
    <r>
      <t xml:space="preserve">Componente 6 </t>
    </r>
    <r>
      <rPr>
        <b/>
        <i/>
        <sz val="9"/>
        <color theme="1"/>
        <rFont val="Calibri"/>
        <family val="2"/>
        <scheme val="minor"/>
      </rPr>
      <t>Gestion Asuntos Menores Materia Mercantil</t>
    </r>
  </si>
  <si>
    <t>Asuntos menores en materia mercantil ingresados por los justiciables en Primera Instancia atendidos y resueltos</t>
  </si>
  <si>
    <t>Porcentaje de sentencias definitivas  respecto de las demandas admitidas de asuntos menores en materia mercantil primera instancia</t>
  </si>
  <si>
    <t xml:space="preserve">Expresa el grado de atención y resolución de las demandas admitidas de asuntos menores en materia mercantil de primera instancia </t>
  </si>
  <si>
    <t>(Sentencias definitivas de asuntos menores en materia mercantil primera instancia/ demandas admitidas) * 100</t>
  </si>
  <si>
    <t>Variación porcentual de las sentencias definitivas de asuntos menores en materia mercantil emitidas en primera instancia</t>
  </si>
  <si>
    <t>Mide la variacion porcentual de las sentencias definitivas de asuntos menores en materia mercantil en primera instancia respecto al año inmediato anterior</t>
  </si>
  <si>
    <t>((Sentencias definitivas de asuntos menores en materia civil en primera instancia/ Sentencias definitivas de asuntos menores en materia mercantil en primera instancia emitidas en el mismo periodo del ejercicio inmediato anterior)-1)*100</t>
  </si>
  <si>
    <t>Porcentaje de amparos de asuntos menores en materia mercantil primera instancia resueltos</t>
  </si>
  <si>
    <t xml:space="preserve">Expresa el grado de atención y resolución de amparos de asuntos menores en materia mercantil primera instancia </t>
  </si>
  <si>
    <t>((Amparos concedidos+ amparos denegados+amparos sobreseidos)/Amparos recibidos de asuntos menores en materia mercantil primera instancia)*100</t>
  </si>
  <si>
    <t>Datos de amparos confirmados por Juzgado Segundo Menor. Trimestre 2 de 2022</t>
  </si>
  <si>
    <t>Actividad 6.1</t>
  </si>
  <si>
    <t>Admisión de demandas de asuntos menores en materia mercantil primera instancia</t>
  </si>
  <si>
    <t>Porcentaje de demandas de asuntos menores en materia mercantil primera instancia admitidas</t>
  </si>
  <si>
    <t xml:space="preserve">Mide la proporción de demandas admitidas respecto a la cantidad de demandas presentadas sobre asuntos menores en materia mercantil primera instancia </t>
  </si>
  <si>
    <t>(Demandas admitidas/ demandas presentadas  de asuntos menores en materia mercantil primera instancia)*100</t>
  </si>
  <si>
    <t>Actividad 6.2</t>
  </si>
  <si>
    <t>Ejecución de notificaciones de asuntos menores en materia mercantil primera instancia</t>
  </si>
  <si>
    <t>Porcentaje de notificaciones de asuntos menores en materia mercantil primera instancia realizadas</t>
  </si>
  <si>
    <t>Mide la proporción de notificaciones realizadas respecto a la cantidad de demandas admitidas en asuntos menores en materia mercantil primera instancia</t>
  </si>
  <si>
    <t>(Notificaciones realizadas / demandas admitidas  de asuntos menores en materia mercantil primera instancia)*100</t>
  </si>
  <si>
    <t>Actividad 6.3</t>
  </si>
  <si>
    <t>Realización de comparecencias en asuntos menores en materia mercantil primera instancia</t>
  </si>
  <si>
    <t>Porcentaje de comparecencias de asuntos menores en materia mercantil primera intancia realizadas</t>
  </si>
  <si>
    <t>Mide la proporción de comparecencias realizadas respecto a la cantidad de demandas admitidas de asuntos menores en materia mercantil primera instancia</t>
  </si>
  <si>
    <t>(Comparecencias realizadas/ demandas admitidas  de asuntos menores en materia mercantil primera instancia)*100</t>
  </si>
  <si>
    <t>Actividad 6.4</t>
  </si>
  <si>
    <t>Gestión de amparos  de asuntos menores en materia mercantil primera instancia</t>
  </si>
  <si>
    <t>Porcentaje de amparos sobreseidos de asuntos menores en materia mercantil primera instancia</t>
  </si>
  <si>
    <t>Mide la proporción de amparos sobreseidos de asuntos menores en materia mercantil primera instancia</t>
  </si>
  <si>
    <t>(Amparos sobreseidos/Amparo recibidos de asuntos menores en materia mercantil primera instancia) * 100</t>
  </si>
  <si>
    <t>Porcentaje de amparos concedidos de asuntos menores en materia mercantil primera instancia</t>
  </si>
  <si>
    <t>Mide la proporción de amparos concedidos de asuntos menores en materia mercantil primera instancia</t>
  </si>
  <si>
    <t>(Amparos concedidos/Amparos recibidos de asuntos menores en materia mercantil primera instancia) * 100</t>
  </si>
  <si>
    <t>Porcentaje de amparos denegados de asuntos menores en materia mercantil primera instancia</t>
  </si>
  <si>
    <t>Mide la proporcion de amparos denegados de asuntos menores en materia mercantil primera instancia</t>
  </si>
  <si>
    <t>(Amparos denegados/Amparo recibidos de asuntos menores en materia mercantil primera instancia) * 100</t>
  </si>
  <si>
    <t>1 trimestre 2024</t>
  </si>
  <si>
    <t>sentencias definitivas</t>
  </si>
  <si>
    <t>desistimiento</t>
  </si>
  <si>
    <t>convenio</t>
  </si>
  <si>
    <t>Denegada apelación</t>
  </si>
  <si>
    <t>incompetencia</t>
  </si>
  <si>
    <t>Desistimiento</t>
  </si>
  <si>
    <t>Desiertos</t>
  </si>
  <si>
    <t>Demandas presentdas</t>
  </si>
  <si>
    <t>Demandas admitidas</t>
  </si>
  <si>
    <t>Civil</t>
  </si>
  <si>
    <t>Familiar</t>
  </si>
  <si>
    <t>Mercantil</t>
  </si>
  <si>
    <t>EL número mayor de demandas admitidas a las presentadas se jsutifica con la aceptación de demandas prevenidas de mes inmediato anterior para la presentación de las cifras de los informes correspondientes</t>
  </si>
  <si>
    <t>Menor civil</t>
  </si>
  <si>
    <t>Menor mercantil</t>
  </si>
  <si>
    <t>ojo</t>
  </si>
  <si>
    <t>Penal tradicional</t>
  </si>
  <si>
    <t>Segunda Inst</t>
  </si>
  <si>
    <t>asuntos iniciados 2da</t>
  </si>
  <si>
    <t>A (Conc. Sent)</t>
  </si>
  <si>
    <t>B (Otros tipos conclusión)</t>
  </si>
  <si>
    <t>A+B 
(Total conclusiones)</t>
  </si>
  <si>
    <t>410 es la cifra de de asuntos ingresados (menos) los ingresados en oralidad mercantil y penal (1+153)</t>
  </si>
  <si>
    <t>MATRIZ DE INDICADORES DE RESULTADOS</t>
  </si>
  <si>
    <t>Instituto de Justicia Alternativa</t>
  </si>
  <si>
    <t>JA - Administración e imparticion de Justicia Alternativa 2024</t>
  </si>
  <si>
    <t>Solución de conflictos a través de mecanismos alternativos que permitan procesos cortos, menores costos y una mayor satisfacción para las partes involucradas.</t>
  </si>
  <si>
    <t>Asegurar el acceso en condiciones de igualdad a todos los justiciable a un sistema de justicia  alternativa donde se pueda alcanzar un acuerdo entre los involucrados a través de la voluntad, la cooperación y el diálogo</t>
  </si>
  <si>
    <t>PRIMER TRIMESTRE 2024</t>
  </si>
  <si>
    <t>SEGUNDO TRIMESTRE 2024</t>
  </si>
  <si>
    <t>TERCER TRIMESTRE 2024</t>
  </si>
  <si>
    <t>CUARTO TRIMESTRE 2024</t>
  </si>
  <si>
    <t>ACUMULADO</t>
  </si>
  <si>
    <t>2 TRIM 2024</t>
  </si>
  <si>
    <t>= - 20%</t>
  </si>
  <si>
    <t>&gt; - 20%</t>
  </si>
  <si>
    <t>Cobertura  de servicios de solucion de conflictos por mecanismos alternativos en el Estado de Morelos</t>
  </si>
  <si>
    <t>Expresa la proporcion de facilitadores del Sistema de Justicia Alternativa por cada 100,000 habitantes</t>
  </si>
  <si>
    <t xml:space="preserve">Numero de facilitadores del Sistema de Justicia Alternativa / población del Estado de Morelos /100,000 </t>
  </si>
  <si>
    <t>Los justiciables acceden al sistema de justicia alternativa para la solución de sus conflictos,  involucrandose de manera voluntaria y proactiva, con la ayuda de mediadores certificados, observando en todo momento los principios de voluntariedad, confidencialidad, equidad y flexibilidad, sin afectar derechos de terceros ni el orden.</t>
  </si>
  <si>
    <t>Indice de conclusión de expedientes</t>
  </si>
  <si>
    <t>Refleja el grado de atención de las causas iniciadas en las distintas sedes del Centro Morelense de Mecanismos Alternativos para la Solución de Controversias</t>
  </si>
  <si>
    <r>
      <t xml:space="preserve">( Total de expedientes concluidos en el sistema de justicia alternativa  /  total de expedientes </t>
    </r>
    <r>
      <rPr>
        <i/>
        <sz val="8"/>
        <color theme="1"/>
        <rFont val="Calibri"/>
        <family val="2"/>
        <scheme val="minor"/>
      </rPr>
      <t>iniciados</t>
    </r>
    <r>
      <rPr>
        <sz val="8"/>
        <color theme="1"/>
        <rFont val="Calibri"/>
        <family val="2"/>
        <scheme val="minor"/>
      </rPr>
      <t xml:space="preserve"> en el sistema de justicia alternativa) X 100.</t>
    </r>
  </si>
  <si>
    <r>
      <t xml:space="preserve">Componente 1 </t>
    </r>
    <r>
      <rPr>
        <b/>
        <i/>
        <sz val="9"/>
        <color theme="1"/>
        <rFont val="Calibri"/>
        <family val="2"/>
        <scheme val="minor"/>
      </rPr>
      <t>Gestión Sistema Justicia Alternativa</t>
    </r>
  </si>
  <si>
    <t xml:space="preserve">Conflictos concluidos por mecanismos alternativos de solución </t>
  </si>
  <si>
    <t xml:space="preserve">Porcentaje de acuerdos celebrados </t>
  </si>
  <si>
    <t>Expresa el grado de solución de conflictos mediante la celebración de acuerdos de los expedientes concluidos en las distintas sedes del Centro Morelense de Mecanismos Alternativos para la Solución de Controversias</t>
  </si>
  <si>
    <r>
      <t>( Total de acuerdos celebrados  /  total de expedientes</t>
    </r>
    <r>
      <rPr>
        <i/>
        <sz val="8"/>
        <color theme="1"/>
        <rFont val="Calibri"/>
        <family val="2"/>
        <scheme val="minor"/>
      </rPr>
      <t xml:space="preserve"> concluidos</t>
    </r>
    <r>
      <rPr>
        <sz val="8"/>
        <color theme="1"/>
        <rFont val="Calibri"/>
        <family val="2"/>
        <scheme val="minor"/>
      </rPr>
      <t xml:space="preserve"> en el sistema de justicia alternativa) X 100.</t>
    </r>
  </si>
  <si>
    <t>Tiempo promedio de resolución de conflictos</t>
  </si>
  <si>
    <t>Mide el tiempo promedio de resolución de los expedientes concluidos</t>
  </si>
  <si>
    <t>Suma de la diferencia en dias entre la fecha de inicio del expediente y la fecha de su conclusión  / total de expedientes concluidos</t>
  </si>
  <si>
    <t>Dias</t>
  </si>
  <si>
    <t>Eficiencia</t>
  </si>
  <si>
    <t>Indice de satisfaccion</t>
  </si>
  <si>
    <t>Expresa el grado de satisfaccion respecto al servicio recibido en las distintas sedes del Centro Morelense de Mecanismos Alternativos para la Solución de Controversias</t>
  </si>
  <si>
    <t>Suma de calificación del servicio recibido / Total de expedientes concluidos</t>
  </si>
  <si>
    <t>Calidad</t>
  </si>
  <si>
    <t>Atención de personas</t>
  </si>
  <si>
    <t>Promedio de personas atendidas al dia por facilitador.</t>
  </si>
  <si>
    <t>Refleja el numero de personas atendidas diariamente por cada facilitador</t>
  </si>
  <si>
    <t>Total de personas atendidas / Número de facilitadores/ numero de dias laborados del periodo</t>
  </si>
  <si>
    <t>Personas x facilitador</t>
  </si>
  <si>
    <t>Ejecución de Invitaciones</t>
  </si>
  <si>
    <t>Porcentaje de invitaciones realizadas</t>
  </si>
  <si>
    <t xml:space="preserve">Mide la proporción de invitaciones realizadas respecto a la cantidad de expedientes iniciados </t>
  </si>
  <si>
    <t>(Número de invitaciones realizadas en el periodo / Expedientes iniciados en el periodo) x 100</t>
  </si>
  <si>
    <t>invitaciones por expediente</t>
  </si>
  <si>
    <t>Realización de sesiones</t>
  </si>
  <si>
    <t>Porcentaje de sesiones realizadas</t>
  </si>
  <si>
    <t>Mide la proporción de sesiones realizadas respecto a la cantidad de expedientes iniciados</t>
  </si>
  <si>
    <t>(Sesiones realizadas/ expedientes iniciados) x 100</t>
  </si>
  <si>
    <t>Sesiones por expediente</t>
  </si>
  <si>
    <t>Homologación de acuerdos</t>
  </si>
  <si>
    <t>Tasa de homologación de acuerdos celebrados</t>
  </si>
  <si>
    <t>Mide el porcentaje que representan el número de acuerdos homologados con respecto del total de acuerdos celebrados</t>
  </si>
  <si>
    <t>(Número acuerdos homologados / total de acuerdos celebrados en el periodo)x100</t>
  </si>
  <si>
    <t>Tiempo de resolución</t>
  </si>
  <si>
    <t>Lim. Inf</t>
  </si>
  <si>
    <t>Lim Sup</t>
  </si>
  <si>
    <t>Frecuencia          f</t>
  </si>
  <si>
    <t>marca clase x</t>
  </si>
  <si>
    <t>xf</t>
  </si>
  <si>
    <t>Media aritmética=</t>
  </si>
  <si>
    <t>Criterios Evaluacion</t>
  </si>
  <si>
    <t>Excelente</t>
  </si>
  <si>
    <t>Ene</t>
  </si>
  <si>
    <t>1,2,3,4,5</t>
  </si>
  <si>
    <t>Vac</t>
  </si>
  <si>
    <t>Abril</t>
  </si>
  <si>
    <t>Julio</t>
  </si>
  <si>
    <t>15 al 31 (13)</t>
  </si>
  <si>
    <t>Oct</t>
  </si>
  <si>
    <t>Feb</t>
  </si>
  <si>
    <t>Festivo</t>
  </si>
  <si>
    <t>Mayo</t>
  </si>
  <si>
    <t>1,10</t>
  </si>
  <si>
    <t>Agosto</t>
  </si>
  <si>
    <t>1 al 2 (2)</t>
  </si>
  <si>
    <t>Nov</t>
  </si>
  <si>
    <t>1,18</t>
  </si>
  <si>
    <t>Mzo</t>
  </si>
  <si>
    <t>18, 25 al 29</t>
  </si>
  <si>
    <t>Festivos</t>
  </si>
  <si>
    <t>Junio</t>
  </si>
  <si>
    <t>Septiembre</t>
  </si>
  <si>
    <t>Dic</t>
  </si>
  <si>
    <t>Criterios Escala Evaluacion</t>
  </si>
  <si>
    <t>Regular</t>
  </si>
  <si>
    <t>Malo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</si>
</sst>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
    <numFmt numFmtId="165" formatCode="#,##0.0"/>
    <numFmt numFmtId="166" formatCode="0.0"/>
    <numFmt numFmtId="167" formatCode="#,##0.000"/>
  </numFmts>
  <fonts count="62" x14ac:knownFonts="1">
    <font>
      <sz val="11"/>
      <color theme="1"/>
      <name val="Calibri"/>
      <family val="2"/>
      <scheme val="minor"/>
    </font>
    <font>
      <sz val="11"/>
      <color theme="1"/>
      <name val="Calibri"/>
      <family val="2"/>
      <scheme val="minor"/>
    </font>
    <font>
      <sz val="11"/>
      <color theme="1"/>
      <name val="Times New Roman"/>
      <family val="1"/>
    </font>
    <font>
      <b/>
      <u/>
      <sz val="11"/>
      <color theme="1"/>
      <name val="Calibri"/>
      <family val="2"/>
    </font>
    <font>
      <sz val="11"/>
      <color theme="1"/>
      <name val="Calibri"/>
      <family val="2"/>
    </font>
    <font>
      <sz val="10"/>
      <color theme="1"/>
      <name val="Arial Narrow"/>
      <family val="2"/>
    </font>
    <font>
      <b/>
      <sz val="10"/>
      <color theme="1"/>
      <name val="Arial Narrow"/>
      <family val="2"/>
    </font>
    <font>
      <sz val="10"/>
      <color theme="1"/>
      <name val="Calibri"/>
      <family val="2"/>
    </font>
    <font>
      <sz val="8"/>
      <color theme="1"/>
      <name val="Arial Narrow"/>
      <family val="2"/>
    </font>
    <font>
      <b/>
      <sz val="11"/>
      <color theme="1"/>
      <name val="Calibri"/>
      <family val="2"/>
    </font>
    <font>
      <sz val="11"/>
      <color theme="1"/>
      <name val="Arial Narrow"/>
      <family val="2"/>
    </font>
    <font>
      <sz val="10"/>
      <color rgb="FF333333"/>
      <name val="Calibri"/>
      <family val="2"/>
      <scheme val="minor"/>
    </font>
    <font>
      <sz val="10"/>
      <color theme="1"/>
      <name val="Calibri"/>
      <family val="2"/>
      <scheme val="minor"/>
    </font>
    <font>
      <sz val="11"/>
      <color theme="0"/>
      <name val="Calibri"/>
      <family val="2"/>
      <scheme val="minor"/>
    </font>
    <font>
      <u/>
      <sz val="10"/>
      <color theme="1"/>
      <name val="Arial Narrow"/>
      <family val="2"/>
    </font>
    <font>
      <b/>
      <sz val="11"/>
      <color theme="1"/>
      <name val="Calibri"/>
      <family val="2"/>
      <scheme val="minor"/>
    </font>
    <font>
      <b/>
      <sz val="9"/>
      <color theme="1"/>
      <name val="Calibri"/>
      <family val="2"/>
      <scheme val="minor"/>
    </font>
    <font>
      <sz val="8"/>
      <color theme="1"/>
      <name val="Calibri"/>
      <family val="2"/>
      <scheme val="minor"/>
    </font>
    <font>
      <b/>
      <sz val="10"/>
      <color theme="1"/>
      <name val="Calibri"/>
      <family val="2"/>
      <scheme val="minor"/>
    </font>
    <font>
      <sz val="9"/>
      <color theme="1"/>
      <name val="Calibri"/>
      <family val="2"/>
      <scheme val="minor"/>
    </font>
    <font>
      <b/>
      <sz val="8"/>
      <color theme="1"/>
      <name val="Calibri"/>
      <family val="2"/>
      <scheme val="minor"/>
    </font>
    <font>
      <sz val="12"/>
      <color rgb="FF9C0006"/>
      <name val="Calibri"/>
      <family val="2"/>
      <scheme val="minor"/>
    </font>
    <font>
      <b/>
      <i/>
      <sz val="9"/>
      <color theme="1"/>
      <name val="Calibri"/>
      <family val="2"/>
      <scheme val="minor"/>
    </font>
    <font>
      <b/>
      <sz val="12"/>
      <color rgb="FFFF0000"/>
      <name val="Calibri"/>
      <family val="2"/>
      <scheme val="minor"/>
    </font>
    <font>
      <u/>
      <sz val="11"/>
      <color theme="1"/>
      <name val="Calibri"/>
      <family val="2"/>
      <scheme val="minor"/>
    </font>
    <font>
      <b/>
      <sz val="11"/>
      <color rgb="FFFF0000"/>
      <name val="Calibri"/>
      <family val="2"/>
      <scheme val="minor"/>
    </font>
    <font>
      <b/>
      <sz val="9"/>
      <color rgb="FFFF0000"/>
      <name val="Calibri"/>
      <family val="2"/>
      <scheme val="minor"/>
    </font>
    <font>
      <b/>
      <u/>
      <sz val="11"/>
      <color theme="1"/>
      <name val="Calibri"/>
      <family val="2"/>
      <scheme val="minor"/>
    </font>
    <font>
      <i/>
      <u/>
      <sz val="11"/>
      <color theme="1"/>
      <name val="Calibri"/>
      <family val="2"/>
      <scheme val="minor"/>
    </font>
    <font>
      <i/>
      <sz val="11"/>
      <color theme="1"/>
      <name val="Calibri"/>
      <family val="2"/>
      <scheme val="minor"/>
    </font>
    <font>
      <i/>
      <sz val="12"/>
      <color theme="1"/>
      <name val="Calibri"/>
      <family val="2"/>
      <scheme val="minor"/>
    </font>
    <font>
      <b/>
      <sz val="11"/>
      <name val="Calibri"/>
      <family val="2"/>
      <scheme val="minor"/>
    </font>
    <font>
      <sz val="12"/>
      <color theme="1"/>
      <name val="Calibri"/>
      <family val="2"/>
      <scheme val="minor"/>
    </font>
    <font>
      <i/>
      <u/>
      <sz val="15"/>
      <color theme="1"/>
      <name val="Calibri"/>
      <family val="2"/>
      <scheme val="minor"/>
    </font>
    <font>
      <sz val="7"/>
      <color theme="1"/>
      <name val="Arial Narrow"/>
      <family val="2"/>
    </font>
    <font>
      <b/>
      <sz val="9"/>
      <color rgb="FF00B050"/>
      <name val="Calibri"/>
      <family val="2"/>
      <scheme val="minor"/>
    </font>
    <font>
      <b/>
      <sz val="14"/>
      <color theme="1"/>
      <name val="Calibri"/>
      <family val="2"/>
      <scheme val="minor"/>
    </font>
    <font>
      <sz val="13"/>
      <color theme="1"/>
      <name val="Calibri"/>
      <family val="2"/>
      <scheme val="minor"/>
    </font>
    <font>
      <sz val="12"/>
      <color rgb="FF92D050"/>
      <name val="Calibri"/>
      <family val="2"/>
      <scheme val="minor"/>
    </font>
    <font>
      <sz val="9"/>
      <color rgb="FF92D050"/>
      <name val="Calibri"/>
      <family val="2"/>
      <scheme val="minor"/>
    </font>
    <font>
      <b/>
      <sz val="9"/>
      <color theme="1"/>
      <name val="Arial Narrow"/>
      <family val="2"/>
    </font>
    <font>
      <b/>
      <sz val="8"/>
      <color theme="1"/>
      <name val="Arial Narrow"/>
      <family val="2"/>
    </font>
    <font>
      <b/>
      <sz val="8"/>
      <color rgb="FF92D050"/>
      <name val="Arial Narrow"/>
      <family val="2"/>
    </font>
    <font>
      <sz val="8"/>
      <color rgb="FF92D050"/>
      <name val="Arial Narrow"/>
      <family val="2"/>
    </font>
    <font>
      <b/>
      <sz val="9"/>
      <color theme="7" tint="-0.249977111117893"/>
      <name val="Calibri"/>
      <family val="2"/>
      <scheme val="minor"/>
    </font>
    <font>
      <b/>
      <sz val="13"/>
      <color theme="1"/>
      <name val="Calibri"/>
      <family val="2"/>
      <scheme val="minor"/>
    </font>
    <font>
      <b/>
      <sz val="12"/>
      <color theme="1"/>
      <name val="Calibri"/>
      <family val="2"/>
      <scheme val="minor"/>
    </font>
    <font>
      <b/>
      <sz val="12"/>
      <color rgb="FF92D050"/>
      <name val="Calibri"/>
      <family val="2"/>
      <scheme val="minor"/>
    </font>
    <font>
      <sz val="12"/>
      <color rgb="FFFF0000"/>
      <name val="Calibri"/>
      <family val="2"/>
      <scheme val="minor"/>
    </font>
    <font>
      <b/>
      <sz val="15"/>
      <color rgb="FF92D050"/>
      <name val="Calibri"/>
      <family val="2"/>
      <scheme val="minor"/>
    </font>
    <font>
      <sz val="15"/>
      <color rgb="FF92D050"/>
      <name val="Calibri"/>
      <family val="2"/>
      <scheme val="minor"/>
    </font>
    <font>
      <b/>
      <sz val="16"/>
      <color rgb="FF92D050"/>
      <name val="Calibri"/>
      <family val="2"/>
      <scheme val="minor"/>
    </font>
    <font>
      <b/>
      <sz val="15"/>
      <color theme="1"/>
      <name val="Calibri"/>
      <family val="2"/>
      <scheme val="minor"/>
    </font>
    <font>
      <b/>
      <sz val="18"/>
      <color theme="1"/>
      <name val="Calibri"/>
      <family val="2"/>
      <scheme val="minor"/>
    </font>
    <font>
      <b/>
      <sz val="17"/>
      <color theme="1"/>
      <name val="Calibri"/>
      <family val="2"/>
      <scheme val="minor"/>
    </font>
    <font>
      <b/>
      <sz val="9"/>
      <color rgb="FFFFC000"/>
      <name val="Calibri"/>
      <family val="2"/>
      <scheme val="minor"/>
    </font>
    <font>
      <sz val="9"/>
      <color rgb="FFFF66FF"/>
      <name val="Calibri"/>
      <family val="2"/>
      <scheme val="minor"/>
    </font>
    <font>
      <sz val="12"/>
      <color rgb="FFFF66FF"/>
      <name val="Calibri"/>
      <family val="2"/>
      <scheme val="minor"/>
    </font>
    <font>
      <b/>
      <sz val="9"/>
      <color rgb="FF92D050"/>
      <name val="Calibri"/>
      <family val="2"/>
      <scheme val="minor"/>
    </font>
    <font>
      <i/>
      <sz val="8"/>
      <color theme="1"/>
      <name val="Calibri"/>
      <family val="2"/>
      <scheme val="minor"/>
    </font>
    <font>
      <b/>
      <sz val="9"/>
      <color indexed="81"/>
      <name val="Tahoma"/>
      <family val="2"/>
    </font>
    <font>
      <sz val="9"/>
      <color indexed="81"/>
      <name val="Tahoma"/>
      <family val="2"/>
    </font>
  </fonts>
  <fills count="26">
    <fill>
      <patternFill patternType="none"/>
    </fill>
    <fill>
      <patternFill patternType="gray125"/>
    </fill>
    <fill>
      <patternFill patternType="solid">
        <fgColor rgb="FFC4BC96"/>
        <bgColor indexed="64"/>
      </patternFill>
    </fill>
    <fill>
      <patternFill patternType="solid">
        <fgColor rgb="FFFFFF00"/>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C7CE"/>
      </patternFill>
    </fill>
    <fill>
      <patternFill patternType="solid">
        <fgColor rgb="FF99FF99"/>
        <bgColor indexed="64"/>
      </patternFill>
    </fill>
    <fill>
      <patternFill patternType="solid">
        <fgColor theme="4" tint="0.79998168889431442"/>
        <bgColor indexed="64"/>
      </patternFill>
    </fill>
    <fill>
      <patternFill patternType="solid">
        <fgColor rgb="FFCCFFCC"/>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FF0000"/>
        <bgColor indexed="64"/>
      </patternFill>
    </fill>
    <fill>
      <patternFill patternType="solid">
        <fgColor theme="5" tint="0.39997558519241921"/>
        <bgColor indexed="64"/>
      </patternFill>
    </fill>
    <fill>
      <patternFill patternType="solid">
        <fgColor rgb="FF92D050"/>
        <bgColor indexed="64"/>
      </patternFill>
    </fill>
    <fill>
      <patternFill patternType="solid">
        <fgColor rgb="FF00B0F0"/>
        <bgColor indexed="64"/>
      </patternFill>
    </fill>
    <fill>
      <patternFill patternType="solid">
        <fgColor rgb="FF7030A0"/>
        <bgColor indexed="64"/>
      </patternFill>
    </fill>
    <fill>
      <patternFill patternType="solid">
        <fgColor rgb="FFC00000"/>
        <bgColor indexed="64"/>
      </patternFill>
    </fill>
    <fill>
      <patternFill patternType="solid">
        <fgColor theme="0" tint="-4.9989318521683403E-2"/>
        <bgColor indexed="64"/>
      </patternFill>
    </fill>
    <fill>
      <patternFill patternType="solid">
        <fgColor theme="7" tint="-0.249977111117893"/>
        <bgColor indexed="64"/>
      </patternFill>
    </fill>
    <fill>
      <patternFill patternType="solid">
        <fgColor rgb="FFFFC000"/>
        <bgColor indexed="64"/>
      </patternFill>
    </fill>
  </fills>
  <borders count="6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theme="9" tint="-0.249977111117893"/>
      </left>
      <right style="medium">
        <color theme="9" tint="-0.249977111117893"/>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bottom style="medium">
        <color theme="9" tint="-0.249977111117893"/>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medium">
        <color theme="9" tint="-0.249977111117893"/>
      </top>
      <bottom/>
      <diagonal/>
    </border>
    <border>
      <left/>
      <right/>
      <top style="medium">
        <color theme="9" tint="-0.249977111117893"/>
      </top>
      <bottom/>
      <diagonal/>
    </border>
    <border>
      <left/>
      <right style="medium">
        <color theme="9" tint="-0.249977111117893"/>
      </right>
      <top style="medium">
        <color theme="9" tint="-0.249977111117893"/>
      </top>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right/>
      <top/>
      <bottom style="thick">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theme="9" tint="-0.249977111117893"/>
      </left>
      <right style="medium">
        <color theme="9" tint="-0.249977111117893"/>
      </right>
      <top style="medium">
        <color theme="9" tint="-0.249977111117893"/>
      </top>
      <bottom style="thin">
        <color indexed="64"/>
      </bottom>
      <diagonal/>
    </border>
    <border>
      <left/>
      <right/>
      <top style="thin">
        <color indexed="64"/>
      </top>
      <bottom style="double">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1" fillId="7" borderId="0" applyNumberFormat="0" applyBorder="0" applyAlignment="0" applyProtection="0"/>
    <xf numFmtId="0" fontId="32" fillId="0" borderId="0"/>
    <xf numFmtId="9" fontId="32" fillId="0" borderId="0" applyFont="0" applyFill="0" applyBorder="0" applyAlignment="0" applyProtection="0"/>
  </cellStyleXfs>
  <cellXfs count="835">
    <xf numFmtId="0" fontId="0" fillId="0" borderId="0" xfId="0"/>
    <xf numFmtId="0" fontId="2" fillId="0" borderId="0" xfId="0" applyFont="1"/>
    <xf numFmtId="0" fontId="5" fillId="2" borderId="1" xfId="0" applyFont="1" applyFill="1" applyBorder="1" applyAlignment="1">
      <alignment vertical="center"/>
    </xf>
    <xf numFmtId="0" fontId="5" fillId="2" borderId="6" xfId="0" applyFont="1" applyFill="1" applyBorder="1" applyAlignment="1">
      <alignment vertical="center"/>
    </xf>
    <xf numFmtId="0" fontId="5" fillId="0" borderId="8" xfId="0" applyFont="1" applyBorder="1" applyAlignment="1">
      <alignment vertical="center" wrapText="1"/>
    </xf>
    <xf numFmtId="0" fontId="5" fillId="2" borderId="8" xfId="0" applyFont="1" applyFill="1" applyBorder="1" applyAlignment="1">
      <alignment vertical="center"/>
    </xf>
    <xf numFmtId="0" fontId="5" fillId="0" borderId="8" xfId="0" applyFont="1" applyBorder="1" applyAlignment="1">
      <alignment horizontal="center" vertical="center" wrapText="1"/>
    </xf>
    <xf numFmtId="0" fontId="5" fillId="0" borderId="8" xfId="0" applyFont="1" applyBorder="1" applyAlignment="1">
      <alignment horizontal="center" vertical="center"/>
    </xf>
    <xf numFmtId="0" fontId="5" fillId="2" borderId="8" xfId="0" applyFont="1" applyFill="1" applyBorder="1" applyAlignment="1">
      <alignment horizontal="center" vertical="center"/>
    </xf>
    <xf numFmtId="0" fontId="5" fillId="2" borderId="6" xfId="0" applyFont="1" applyFill="1" applyBorder="1" applyAlignment="1">
      <alignment vertical="center" wrapText="1"/>
    </xf>
    <xf numFmtId="0" fontId="5" fillId="2" borderId="8" xfId="0" applyFont="1" applyFill="1" applyBorder="1" applyAlignment="1">
      <alignment vertical="center" wrapText="1"/>
    </xf>
    <xf numFmtId="0" fontId="8" fillId="0" borderId="8" xfId="0" applyFont="1" applyBorder="1" applyAlignment="1">
      <alignment horizontal="center" vertical="center" wrapText="1"/>
    </xf>
    <xf numFmtId="14" fontId="5" fillId="0" borderId="8" xfId="0" applyNumberFormat="1" applyFont="1" applyBorder="1" applyAlignment="1">
      <alignment horizontal="right" vertical="center"/>
    </xf>
    <xf numFmtId="0" fontId="5" fillId="0" borderId="8" xfId="0" applyFont="1" applyBorder="1" applyAlignment="1">
      <alignment vertical="center"/>
    </xf>
    <xf numFmtId="0" fontId="4" fillId="0" borderId="8" xfId="0" applyFont="1" applyBorder="1" applyAlignment="1">
      <alignment vertical="center"/>
    </xf>
    <xf numFmtId="9" fontId="0" fillId="0" borderId="0" xfId="2" applyFont="1"/>
    <xf numFmtId="9" fontId="5" fillId="0" borderId="8" xfId="2" applyFont="1" applyBorder="1" applyAlignment="1">
      <alignment horizontal="center" vertical="center" wrapText="1"/>
    </xf>
    <xf numFmtId="43" fontId="5" fillId="0" borderId="8" xfId="1" applyFont="1" applyBorder="1" applyAlignment="1">
      <alignment horizontal="center" vertical="center" wrapText="1"/>
    </xf>
    <xf numFmtId="0" fontId="10" fillId="0" borderId="0" xfId="0" applyFont="1"/>
    <xf numFmtId="0" fontId="8" fillId="0" borderId="0" xfId="0" applyFont="1"/>
    <xf numFmtId="0" fontId="5" fillId="0" borderId="0" xfId="0" applyFont="1" applyBorder="1" applyAlignment="1">
      <alignment horizontal="center" vertical="center"/>
    </xf>
    <xf numFmtId="0" fontId="5" fillId="0" borderId="0" xfId="0" applyFont="1" applyBorder="1" applyAlignment="1">
      <alignment vertical="center"/>
    </xf>
    <xf numFmtId="0" fontId="4" fillId="0" borderId="0" xfId="0" applyFont="1" applyBorder="1" applyAlignment="1">
      <alignment vertical="center"/>
    </xf>
    <xf numFmtId="43" fontId="5" fillId="0" borderId="0" xfId="1" applyFont="1"/>
    <xf numFmtId="0" fontId="8" fillId="0" borderId="0" xfId="0" applyFont="1" applyFill="1" applyBorder="1"/>
    <xf numFmtId="43" fontId="5" fillId="0" borderId="17" xfId="1" applyFont="1" applyBorder="1"/>
    <xf numFmtId="0" fontId="12" fillId="0" borderId="0" xfId="0" applyFont="1"/>
    <xf numFmtId="164" fontId="5" fillId="0" borderId="8" xfId="2" applyNumberFormat="1" applyFont="1" applyBorder="1" applyAlignment="1">
      <alignment horizontal="center" vertical="center" wrapText="1"/>
    </xf>
    <xf numFmtId="164" fontId="0" fillId="0" borderId="0" xfId="2" applyNumberFormat="1" applyFont="1"/>
    <xf numFmtId="9" fontId="5" fillId="0" borderId="0" xfId="2" applyFont="1"/>
    <xf numFmtId="0" fontId="5" fillId="0" borderId="0" xfId="0" applyFont="1"/>
    <xf numFmtId="43" fontId="5" fillId="0" borderId="0" xfId="0" applyNumberFormat="1" applyFont="1"/>
    <xf numFmtId="0" fontId="9"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xf>
    <xf numFmtId="0" fontId="0" fillId="0" borderId="0" xfId="0" applyAlignment="1">
      <alignment wrapText="1"/>
    </xf>
    <xf numFmtId="0" fontId="6" fillId="0" borderId="0" xfId="0" applyFont="1" applyBorder="1" applyAlignment="1">
      <alignment horizontal="center" vertical="center" wrapText="1"/>
    </xf>
    <xf numFmtId="0" fontId="5" fillId="0" borderId="0" xfId="0" applyFont="1" applyBorder="1" applyAlignment="1">
      <alignment vertical="center" wrapText="1"/>
    </xf>
    <xf numFmtId="43" fontId="5" fillId="0" borderId="0" xfId="1" applyFont="1" applyFill="1" applyBorder="1" applyAlignment="1">
      <alignment horizontal="center" vertical="center" wrapText="1"/>
    </xf>
    <xf numFmtId="0" fontId="4" fillId="0" borderId="0" xfId="0" applyFont="1" applyAlignment="1">
      <alignment horizontal="center" vertical="center"/>
    </xf>
    <xf numFmtId="0" fontId="9"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wrapText="1"/>
    </xf>
    <xf numFmtId="43" fontId="5" fillId="0" borderId="0" xfId="1" applyFont="1" applyFill="1" applyBorder="1"/>
    <xf numFmtId="9" fontId="5" fillId="0" borderId="8" xfId="2" applyNumberFormat="1" applyFont="1" applyBorder="1" applyAlignment="1">
      <alignment horizontal="center" vertical="center" wrapText="1"/>
    </xf>
    <xf numFmtId="0" fontId="0" fillId="0" borderId="22" xfId="0" applyBorder="1" applyAlignment="1">
      <alignment horizontal="center"/>
    </xf>
    <xf numFmtId="0" fontId="0" fillId="0" borderId="0" xfId="0" applyBorder="1" applyAlignment="1">
      <alignment horizontal="center"/>
    </xf>
    <xf numFmtId="0" fontId="0" fillId="0" borderId="23" xfId="0" applyBorder="1" applyAlignment="1">
      <alignment horizontal="center"/>
    </xf>
    <xf numFmtId="43" fontId="5" fillId="0" borderId="22" xfId="1" applyFont="1" applyBorder="1"/>
    <xf numFmtId="43" fontId="5" fillId="0" borderId="0" xfId="1" applyFont="1" applyBorder="1"/>
    <xf numFmtId="9" fontId="5" fillId="0" borderId="23" xfId="2" applyFont="1" applyBorder="1"/>
    <xf numFmtId="0" fontId="5" fillId="0" borderId="23" xfId="0" applyFont="1" applyBorder="1"/>
    <xf numFmtId="0" fontId="5" fillId="0" borderId="24" xfId="0" applyFont="1" applyBorder="1"/>
    <xf numFmtId="0" fontId="5" fillId="0" borderId="25" xfId="0" applyFont="1" applyBorder="1"/>
    <xf numFmtId="0" fontId="5" fillId="0" borderId="26" xfId="0" applyFont="1" applyBorder="1"/>
    <xf numFmtId="43" fontId="13" fillId="0" borderId="0" xfId="0" applyNumberFormat="1" applyFont="1"/>
    <xf numFmtId="10" fontId="0" fillId="0" borderId="0" xfId="2" applyNumberFormat="1" applyFont="1"/>
    <xf numFmtId="0" fontId="4" fillId="0" borderId="0" xfId="0" applyFont="1" applyAlignment="1">
      <alignment horizontal="center" vertical="center"/>
    </xf>
    <xf numFmtId="0" fontId="9"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wrapText="1"/>
    </xf>
    <xf numFmtId="0" fontId="4" fillId="0" borderId="0" xfId="0" applyFont="1" applyAlignment="1">
      <alignment horizontal="center" vertical="center"/>
    </xf>
    <xf numFmtId="0" fontId="9"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center"/>
    </xf>
    <xf numFmtId="0" fontId="0" fillId="0" borderId="0" xfId="0" applyAlignment="1">
      <alignment wrapText="1"/>
    </xf>
    <xf numFmtId="0" fontId="4" fillId="0" borderId="0" xfId="0" applyFont="1" applyAlignment="1">
      <alignment horizontal="center" vertical="center"/>
    </xf>
    <xf numFmtId="0" fontId="9"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center"/>
    </xf>
    <xf numFmtId="0" fontId="0" fillId="0" borderId="0" xfId="0" applyAlignment="1">
      <alignment wrapText="1"/>
    </xf>
    <xf numFmtId="0" fontId="9"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xf>
    <xf numFmtId="0" fontId="0" fillId="0" borderId="0" xfId="0" applyAlignment="1">
      <alignment wrapText="1"/>
    </xf>
    <xf numFmtId="4" fontId="5" fillId="0" borderId="0" xfId="0" applyNumberFormat="1" applyFont="1" applyBorder="1" applyAlignment="1">
      <alignment vertical="center" wrapText="1"/>
    </xf>
    <xf numFmtId="4" fontId="0" fillId="0" borderId="0" xfId="0" applyNumberFormat="1"/>
    <xf numFmtId="2" fontId="5" fillId="0" borderId="0" xfId="2" applyNumberFormat="1" applyFont="1"/>
    <xf numFmtId="0" fontId="0" fillId="0" borderId="0" xfId="0" applyAlignment="1">
      <alignment horizontal="center"/>
    </xf>
    <xf numFmtId="0" fontId="15" fillId="0" borderId="0" xfId="0" applyFont="1" applyAlignment="1"/>
    <xf numFmtId="0" fontId="0" fillId="0" borderId="0" xfId="0"/>
    <xf numFmtId="0" fontId="16" fillId="0" borderId="27" xfId="0" applyFont="1" applyBorder="1" applyAlignment="1">
      <alignment horizontal="right" vertical="center" wrapText="1"/>
    </xf>
    <xf numFmtId="0" fontId="19" fillId="0" borderId="27" xfId="0" applyFont="1" applyBorder="1"/>
    <xf numFmtId="0" fontId="19" fillId="0" borderId="27" xfId="0" applyFont="1" applyBorder="1" applyAlignment="1">
      <alignment vertical="center"/>
    </xf>
    <xf numFmtId="0" fontId="0" fillId="3" borderId="0" xfId="0" applyFill="1" applyAlignment="1">
      <alignment wrapText="1"/>
    </xf>
    <xf numFmtId="0" fontId="0" fillId="3" borderId="0" xfId="0" applyFill="1"/>
    <xf numFmtId="0" fontId="0" fillId="0" borderId="0" xfId="0" applyFill="1"/>
    <xf numFmtId="0" fontId="19" fillId="0" borderId="39" xfId="0" applyFont="1" applyBorder="1"/>
    <xf numFmtId="0" fontId="8" fillId="0" borderId="0" xfId="0" applyFont="1"/>
    <xf numFmtId="0" fontId="17" fillId="0" borderId="34" xfId="0" applyFont="1" applyBorder="1" applyAlignment="1">
      <alignment horizontal="center" vertical="center"/>
    </xf>
    <xf numFmtId="0" fontId="17" fillId="0" borderId="36" xfId="0" quotePrefix="1" applyFont="1" applyBorder="1" applyAlignment="1">
      <alignment vertical="center"/>
    </xf>
    <xf numFmtId="0" fontId="17" fillId="0" borderId="37" xfId="0" applyFont="1" applyBorder="1" applyAlignment="1">
      <alignment horizontal="center" vertical="center"/>
    </xf>
    <xf numFmtId="0" fontId="19" fillId="0" borderId="38" xfId="0" quotePrefix="1" applyFont="1" applyBorder="1" applyAlignment="1">
      <alignment vertical="center"/>
    </xf>
    <xf numFmtId="0" fontId="17" fillId="0" borderId="0" xfId="0" applyFont="1" applyBorder="1" applyAlignment="1">
      <alignment horizontal="center" vertical="center"/>
    </xf>
    <xf numFmtId="0" fontId="17" fillId="0" borderId="31" xfId="0" applyFont="1" applyBorder="1" applyAlignment="1">
      <alignment horizontal="center" vertical="center"/>
    </xf>
    <xf numFmtId="0" fontId="19" fillId="0" borderId="33" xfId="0" quotePrefix="1" applyFont="1" applyBorder="1" applyAlignment="1">
      <alignment vertical="center"/>
    </xf>
    <xf numFmtId="0" fontId="19" fillId="0" borderId="27" xfId="0" applyFont="1" applyBorder="1" applyAlignment="1">
      <alignment horizontal="center" vertical="center"/>
    </xf>
    <xf numFmtId="0" fontId="0" fillId="0" borderId="0" xfId="0" applyAlignment="1">
      <alignment vertical="center"/>
    </xf>
    <xf numFmtId="2" fontId="0" fillId="0" borderId="0" xfId="0" applyNumberFormat="1" applyAlignment="1">
      <alignment vertical="center"/>
    </xf>
    <xf numFmtId="0" fontId="21" fillId="7" borderId="0" xfId="3" applyAlignment="1">
      <alignment vertical="center"/>
    </xf>
    <xf numFmtId="164" fontId="0" fillId="0" borderId="0" xfId="2" applyNumberFormat="1" applyFont="1" applyAlignment="1">
      <alignment vertical="center"/>
    </xf>
    <xf numFmtId="1" fontId="19" fillId="0" borderId="27" xfId="0" applyNumberFormat="1" applyFont="1" applyBorder="1" applyAlignment="1">
      <alignment horizontal="center" vertical="center"/>
    </xf>
    <xf numFmtId="164" fontId="19" fillId="0" borderId="27" xfId="0" applyNumberFormat="1" applyFont="1" applyBorder="1" applyAlignment="1">
      <alignment horizontal="center" vertical="center"/>
    </xf>
    <xf numFmtId="0" fontId="19" fillId="9" borderId="40" xfId="0" applyFont="1" applyFill="1" applyBorder="1" applyAlignment="1">
      <alignment vertical="center"/>
    </xf>
    <xf numFmtId="9" fontId="16" fillId="9" borderId="27" xfId="0" applyNumberFormat="1" applyFont="1" applyFill="1" applyBorder="1" applyAlignment="1">
      <alignment horizontal="center" vertical="center"/>
    </xf>
    <xf numFmtId="0" fontId="19" fillId="9" borderId="27" xfId="0" applyFont="1" applyFill="1" applyBorder="1" applyAlignment="1">
      <alignment horizontal="center" vertical="center"/>
    </xf>
    <xf numFmtId="0" fontId="0" fillId="8" borderId="0" xfId="0" applyFill="1" applyAlignment="1">
      <alignment vertical="center"/>
    </xf>
    <xf numFmtId="164" fontId="0" fillId="8" borderId="0" xfId="2" applyNumberFormat="1" applyFont="1" applyFill="1" applyAlignment="1">
      <alignment vertical="center"/>
    </xf>
    <xf numFmtId="9" fontId="0" fillId="0" borderId="0" xfId="2" applyFont="1"/>
    <xf numFmtId="164" fontId="19" fillId="9" borderId="27" xfId="0" applyNumberFormat="1" applyFont="1" applyFill="1" applyBorder="1" applyAlignment="1">
      <alignment horizontal="center" vertical="center"/>
    </xf>
    <xf numFmtId="164" fontId="12" fillId="9" borderId="27" xfId="0" applyNumberFormat="1" applyFont="1" applyFill="1" applyBorder="1" applyAlignment="1">
      <alignment horizontal="center" vertical="center"/>
    </xf>
    <xf numFmtId="0" fontId="19" fillId="9" borderId="27" xfId="0" applyFont="1" applyFill="1" applyBorder="1" applyAlignment="1">
      <alignment vertical="center"/>
    </xf>
    <xf numFmtId="0" fontId="23" fillId="8" borderId="0" xfId="0" applyFont="1" applyFill="1" applyAlignment="1">
      <alignment horizontal="center" vertical="center"/>
    </xf>
    <xf numFmtId="165" fontId="0" fillId="0" borderId="0" xfId="0" applyNumberFormat="1" applyAlignment="1">
      <alignment vertical="center"/>
    </xf>
    <xf numFmtId="165" fontId="0" fillId="8" borderId="0" xfId="0" applyNumberFormat="1" applyFill="1" applyAlignment="1">
      <alignment vertical="center"/>
    </xf>
    <xf numFmtId="166" fontId="0" fillId="0" borderId="0" xfId="2" applyNumberFormat="1" applyFont="1" applyAlignment="1">
      <alignment vertical="center"/>
    </xf>
    <xf numFmtId="9" fontId="19" fillId="9" borderId="27" xfId="2" applyFont="1" applyFill="1" applyBorder="1" applyAlignment="1">
      <alignment horizontal="center" vertical="center"/>
    </xf>
    <xf numFmtId="164" fontId="19" fillId="9" borderId="27" xfId="2" applyNumberFormat="1" applyFont="1" applyFill="1" applyBorder="1" applyAlignment="1">
      <alignment horizontal="center" vertical="center"/>
    </xf>
    <xf numFmtId="0" fontId="15" fillId="9" borderId="38" xfId="0" applyFont="1" applyFill="1" applyBorder="1" applyAlignment="1">
      <alignment horizontal="center" vertical="center" textRotation="255"/>
    </xf>
    <xf numFmtId="0" fontId="19" fillId="11" borderId="27" xfId="0" applyFont="1" applyFill="1" applyBorder="1" applyAlignment="1">
      <alignment vertical="center"/>
    </xf>
    <xf numFmtId="0" fontId="18" fillId="11" borderId="27" xfId="0" applyFont="1" applyFill="1" applyBorder="1" applyAlignment="1">
      <alignment horizontal="center" vertical="center"/>
    </xf>
    <xf numFmtId="0" fontId="19" fillId="11" borderId="27" xfId="0" applyFont="1" applyFill="1" applyBorder="1" applyAlignment="1">
      <alignment horizontal="center" vertical="center"/>
    </xf>
    <xf numFmtId="0" fontId="15" fillId="12" borderId="0" xfId="0" applyFont="1" applyFill="1" applyAlignment="1">
      <alignment vertical="center"/>
    </xf>
    <xf numFmtId="1" fontId="19" fillId="11" borderId="27" xfId="0" applyNumberFormat="1" applyFont="1" applyFill="1" applyBorder="1" applyAlignment="1">
      <alignment horizontal="center" vertical="center"/>
    </xf>
    <xf numFmtId="0" fontId="12" fillId="11" borderId="27" xfId="0" applyFont="1" applyFill="1" applyBorder="1" applyAlignment="1">
      <alignment horizontal="center" vertical="center"/>
    </xf>
    <xf numFmtId="164" fontId="19" fillId="11" borderId="27" xfId="2" applyNumberFormat="1" applyFont="1" applyFill="1" applyBorder="1" applyAlignment="1">
      <alignment horizontal="center" vertical="center"/>
    </xf>
    <xf numFmtId="0" fontId="24" fillId="12" borderId="0" xfId="0" applyFont="1" applyFill="1" applyAlignment="1">
      <alignment vertical="center"/>
    </xf>
    <xf numFmtId="0" fontId="25" fillId="12" borderId="0" xfId="0" applyFont="1" applyFill="1" applyAlignment="1">
      <alignment horizontal="center" vertical="center"/>
    </xf>
    <xf numFmtId="0" fontId="0" fillId="12" borderId="0" xfId="0" applyFill="1" applyAlignment="1">
      <alignment vertical="center"/>
    </xf>
    <xf numFmtId="9" fontId="19" fillId="11" borderId="27" xfId="2" applyFont="1" applyFill="1" applyBorder="1" applyAlignment="1">
      <alignment horizontal="center" vertical="center"/>
    </xf>
    <xf numFmtId="0" fontId="15" fillId="11" borderId="38" xfId="0" applyFont="1" applyFill="1" applyBorder="1" applyAlignment="1">
      <alignment horizontal="center" vertical="center" textRotation="255"/>
    </xf>
    <xf numFmtId="0" fontId="19" fillId="13" borderId="27" xfId="0" applyFont="1" applyFill="1" applyBorder="1" applyAlignment="1">
      <alignment vertical="center"/>
    </xf>
    <xf numFmtId="0" fontId="19" fillId="13" borderId="27" xfId="0" applyFont="1" applyFill="1" applyBorder="1" applyAlignment="1">
      <alignment horizontal="center" vertical="center"/>
    </xf>
    <xf numFmtId="0" fontId="15" fillId="14" borderId="0" xfId="0" applyFont="1" applyFill="1" applyAlignment="1">
      <alignment vertical="center"/>
    </xf>
    <xf numFmtId="164" fontId="19" fillId="13" borderId="27" xfId="2" applyNumberFormat="1" applyFont="1" applyFill="1" applyBorder="1" applyAlignment="1">
      <alignment horizontal="center" vertical="center"/>
    </xf>
    <xf numFmtId="0" fontId="24" fillId="14" borderId="0" xfId="0" applyFont="1" applyFill="1" applyAlignment="1">
      <alignment vertical="center"/>
    </xf>
    <xf numFmtId="0" fontId="23" fillId="14" borderId="0" xfId="0" applyFont="1" applyFill="1" applyAlignment="1">
      <alignment horizontal="center" vertical="center"/>
    </xf>
    <xf numFmtId="9" fontId="0" fillId="0" borderId="0" xfId="2" applyFont="1" applyAlignment="1">
      <alignment vertical="center"/>
    </xf>
    <xf numFmtId="0" fontId="12" fillId="13" borderId="27" xfId="0" applyFont="1" applyFill="1" applyBorder="1" applyAlignment="1">
      <alignment horizontal="center" vertical="center"/>
    </xf>
    <xf numFmtId="0" fontId="15" fillId="13" borderId="38" xfId="0" applyFont="1" applyFill="1" applyBorder="1" applyAlignment="1">
      <alignment horizontal="center" vertical="center" textRotation="255"/>
    </xf>
    <xf numFmtId="0" fontId="19" fillId="15" borderId="27" xfId="0" applyFont="1" applyFill="1" applyBorder="1" applyAlignment="1">
      <alignment vertical="center"/>
    </xf>
    <xf numFmtId="0" fontId="19" fillId="15" borderId="27" xfId="0" applyFont="1" applyFill="1" applyBorder="1" applyAlignment="1">
      <alignment horizontal="center" vertical="center"/>
    </xf>
    <xf numFmtId="0" fontId="12" fillId="15" borderId="27" xfId="0" applyFont="1" applyFill="1" applyBorder="1" applyAlignment="1">
      <alignment horizontal="center" vertical="center"/>
    </xf>
    <xf numFmtId="164" fontId="19" fillId="15" borderId="27" xfId="2" applyNumberFormat="1" applyFont="1" applyFill="1" applyBorder="1" applyAlignment="1">
      <alignment horizontal="center" vertical="center"/>
    </xf>
    <xf numFmtId="164" fontId="12" fillId="15" borderId="27" xfId="2" applyNumberFormat="1" applyFont="1" applyFill="1" applyBorder="1" applyAlignment="1">
      <alignment horizontal="center" vertical="center"/>
    </xf>
    <xf numFmtId="0" fontId="0" fillId="14" borderId="0" xfId="0" applyFill="1" applyAlignment="1">
      <alignment vertical="center"/>
    </xf>
    <xf numFmtId="0" fontId="27" fillId="14" borderId="0" xfId="0" applyFont="1" applyFill="1" applyAlignment="1">
      <alignment vertical="center"/>
    </xf>
    <xf numFmtId="0" fontId="15" fillId="15" borderId="38" xfId="0" applyFont="1" applyFill="1" applyBorder="1" applyAlignment="1">
      <alignment horizontal="center" vertical="center" textRotation="255"/>
    </xf>
    <xf numFmtId="0" fontId="19" fillId="16" borderId="27" xfId="0" applyFont="1" applyFill="1" applyBorder="1" applyAlignment="1">
      <alignment vertical="center"/>
    </xf>
    <xf numFmtId="0" fontId="19" fillId="16" borderId="27" xfId="0" applyFont="1" applyFill="1" applyBorder="1" applyAlignment="1">
      <alignment horizontal="center" vertical="center"/>
    </xf>
    <xf numFmtId="0" fontId="15" fillId="16" borderId="0" xfId="0" applyFont="1" applyFill="1" applyAlignment="1">
      <alignment vertical="center"/>
    </xf>
    <xf numFmtId="0" fontId="12" fillId="16" borderId="27" xfId="0" applyFont="1" applyFill="1" applyBorder="1" applyAlignment="1">
      <alignment horizontal="center" vertical="center"/>
    </xf>
    <xf numFmtId="164" fontId="19" fillId="16" borderId="27" xfId="2" applyNumberFormat="1" applyFont="1" applyFill="1" applyBorder="1" applyAlignment="1">
      <alignment horizontal="center" vertical="center"/>
    </xf>
    <xf numFmtId="164" fontId="12" fillId="16" borderId="27" xfId="2" applyNumberFormat="1" applyFont="1" applyFill="1" applyBorder="1" applyAlignment="1">
      <alignment horizontal="center" vertical="center"/>
    </xf>
    <xf numFmtId="0" fontId="24" fillId="16" borderId="0" xfId="0" applyFont="1" applyFill="1" applyAlignment="1">
      <alignment vertical="center"/>
    </xf>
    <xf numFmtId="0" fontId="23" fillId="16" borderId="0" xfId="0" applyFont="1" applyFill="1" applyAlignment="1">
      <alignment horizontal="center" vertical="center"/>
    </xf>
    <xf numFmtId="0" fontId="0" fillId="16" borderId="0" xfId="0" applyFill="1" applyAlignment="1">
      <alignment vertical="center"/>
    </xf>
    <xf numFmtId="0" fontId="15" fillId="16" borderId="38" xfId="0" applyFont="1" applyFill="1" applyBorder="1" applyAlignment="1">
      <alignment horizontal="center" vertical="center" textRotation="255"/>
    </xf>
    <xf numFmtId="0" fontId="19" fillId="12" borderId="27" xfId="0" applyFont="1" applyFill="1" applyBorder="1" applyAlignment="1">
      <alignment vertical="center"/>
    </xf>
    <xf numFmtId="0" fontId="19" fillId="12" borderId="27" xfId="0" applyFont="1" applyFill="1" applyBorder="1" applyAlignment="1">
      <alignment horizontal="center" vertical="center"/>
    </xf>
    <xf numFmtId="0" fontId="15" fillId="17" borderId="0" xfId="0" applyFont="1" applyFill="1" applyAlignment="1">
      <alignment vertical="center"/>
    </xf>
    <xf numFmtId="0" fontId="12" fillId="12" borderId="27" xfId="0" applyFont="1" applyFill="1" applyBorder="1" applyAlignment="1">
      <alignment horizontal="center" vertical="center"/>
    </xf>
    <xf numFmtId="164" fontId="19" fillId="12" borderId="27" xfId="2" applyNumberFormat="1" applyFont="1" applyFill="1" applyBorder="1" applyAlignment="1">
      <alignment horizontal="center" vertical="center"/>
    </xf>
    <xf numFmtId="164" fontId="12" fillId="12" borderId="27" xfId="2" applyNumberFormat="1" applyFont="1" applyFill="1" applyBorder="1" applyAlignment="1">
      <alignment horizontal="center" vertical="center"/>
    </xf>
    <xf numFmtId="0" fontId="15" fillId="18" borderId="0" xfId="0" applyFont="1" applyFill="1" applyAlignment="1">
      <alignment vertical="center"/>
    </xf>
    <xf numFmtId="0" fontId="27" fillId="18" borderId="0" xfId="0" applyFont="1" applyFill="1" applyAlignment="1">
      <alignment vertical="center"/>
    </xf>
    <xf numFmtId="0" fontId="15" fillId="12" borderId="0" xfId="0" applyFont="1" applyFill="1" applyBorder="1" applyAlignment="1">
      <alignment horizontal="center" vertical="center" textRotation="255"/>
    </xf>
    <xf numFmtId="0" fontId="8" fillId="0" borderId="0" xfId="0" applyFont="1" applyAlignment="1">
      <alignment horizontal="center" vertical="center" wrapText="1"/>
    </xf>
    <xf numFmtId="0" fontId="15" fillId="20" borderId="0" xfId="0" applyFont="1" applyFill="1" applyAlignment="1">
      <alignment vertical="center"/>
    </xf>
    <xf numFmtId="0" fontId="0" fillId="20" borderId="0" xfId="0" applyFill="1" applyAlignment="1">
      <alignment vertical="center"/>
    </xf>
    <xf numFmtId="0" fontId="15" fillId="20" borderId="0" xfId="0" applyFont="1" applyFill="1" applyAlignment="1">
      <alignment horizontal="center" vertical="center"/>
    </xf>
    <xf numFmtId="0" fontId="28" fillId="20" borderId="0" xfId="0" applyFont="1" applyFill="1" applyAlignment="1">
      <alignment vertical="center"/>
    </xf>
    <xf numFmtId="0" fontId="29" fillId="20" borderId="0" xfId="0" applyFont="1" applyFill="1" applyAlignment="1">
      <alignment horizontal="left" vertical="center"/>
    </xf>
    <xf numFmtId="0" fontId="0" fillId="20" borderId="0" xfId="0" applyFont="1" applyFill="1" applyAlignment="1">
      <alignment horizontal="right" vertical="center"/>
    </xf>
    <xf numFmtId="0" fontId="24" fillId="20" borderId="0" xfId="0" applyFont="1" applyFill="1" applyAlignment="1">
      <alignment vertical="center"/>
    </xf>
    <xf numFmtId="0" fontId="0" fillId="20" borderId="0" xfId="0" applyFont="1" applyFill="1" applyAlignment="1">
      <alignment horizontal="center" vertical="center"/>
    </xf>
    <xf numFmtId="0" fontId="24" fillId="20" borderId="0" xfId="0" applyFont="1" applyFill="1" applyAlignment="1">
      <alignment horizontal="center" vertical="center"/>
    </xf>
    <xf numFmtId="0" fontId="30" fillId="20" borderId="0" xfId="0" applyFont="1" applyFill="1" applyAlignment="1">
      <alignment horizontal="left" vertical="center"/>
    </xf>
    <xf numFmtId="0" fontId="0" fillId="20" borderId="0" xfId="0" applyFont="1" applyFill="1" applyAlignment="1">
      <alignment vertical="center"/>
    </xf>
    <xf numFmtId="0" fontId="31" fillId="20" borderId="0" xfId="0" applyFont="1" applyFill="1" applyAlignment="1">
      <alignment horizontal="center" vertical="center"/>
    </xf>
    <xf numFmtId="1" fontId="10" fillId="0" borderId="0" xfId="2" applyNumberFormat="1" applyFont="1" applyAlignment="1">
      <alignment vertical="center"/>
    </xf>
    <xf numFmtId="0" fontId="12" fillId="0" borderId="27" xfId="0" applyFont="1" applyBorder="1" applyAlignment="1">
      <alignment horizontal="center" vertical="center"/>
    </xf>
    <xf numFmtId="167" fontId="0" fillId="20" borderId="0" xfId="0" applyNumberFormat="1" applyFill="1" applyAlignment="1">
      <alignment vertical="center"/>
    </xf>
    <xf numFmtId="167" fontId="0" fillId="0" borderId="0" xfId="0" applyNumberFormat="1"/>
    <xf numFmtId="167" fontId="0" fillId="0" borderId="0" xfId="0" applyNumberFormat="1" applyAlignment="1">
      <alignment vertical="center"/>
    </xf>
    <xf numFmtId="9" fontId="19" fillId="13" borderId="27" xfId="2" applyFont="1" applyFill="1" applyBorder="1" applyAlignment="1">
      <alignment horizontal="center" vertical="center"/>
    </xf>
    <xf numFmtId="9" fontId="19" fillId="15" borderId="27" xfId="2" applyFont="1" applyFill="1" applyBorder="1" applyAlignment="1">
      <alignment horizontal="center" vertical="center"/>
    </xf>
    <xf numFmtId="9" fontId="19" fillId="16" borderId="27" xfId="2" applyFont="1" applyFill="1" applyBorder="1" applyAlignment="1">
      <alignment horizontal="center" vertical="center"/>
    </xf>
    <xf numFmtId="9" fontId="19" fillId="12" borderId="27" xfId="2" applyFont="1" applyFill="1" applyBorder="1" applyAlignment="1">
      <alignment horizontal="center" vertical="center"/>
    </xf>
    <xf numFmtId="0" fontId="15" fillId="8" borderId="0" xfId="0" applyFont="1" applyFill="1" applyAlignment="1">
      <alignment vertical="center"/>
    </xf>
    <xf numFmtId="0" fontId="33" fillId="8" borderId="0" xfId="0" applyFont="1" applyFill="1" applyAlignment="1">
      <alignment horizontal="center" vertical="center"/>
    </xf>
    <xf numFmtId="3" fontId="15" fillId="8" borderId="0" xfId="0" applyNumberFormat="1" applyFont="1" applyFill="1" applyAlignment="1">
      <alignment vertical="center"/>
    </xf>
    <xf numFmtId="1" fontId="15" fillId="8" borderId="0" xfId="0" applyNumberFormat="1" applyFont="1" applyFill="1" applyAlignment="1">
      <alignment horizontal="center" vertical="center"/>
    </xf>
    <xf numFmtId="0" fontId="33" fillId="20" borderId="0" xfId="0" applyFont="1" applyFill="1" applyAlignment="1">
      <alignment horizontal="center" vertical="center"/>
    </xf>
    <xf numFmtId="1" fontId="29" fillId="8" borderId="0" xfId="0" applyNumberFormat="1" applyFont="1" applyFill="1" applyAlignment="1">
      <alignment horizontal="left" vertical="center"/>
    </xf>
    <xf numFmtId="0" fontId="0" fillId="8" borderId="0" xfId="0" applyFont="1" applyFill="1" applyAlignment="1">
      <alignment horizontal="right" vertical="center"/>
    </xf>
    <xf numFmtId="1" fontId="15" fillId="8" borderId="42" xfId="0" applyNumberFormat="1" applyFont="1" applyFill="1" applyBorder="1" applyAlignment="1">
      <alignment horizontal="center" vertical="center"/>
    </xf>
    <xf numFmtId="0" fontId="0" fillId="8" borderId="42" xfId="0" applyFill="1" applyBorder="1" applyAlignment="1">
      <alignment vertical="center"/>
    </xf>
    <xf numFmtId="0" fontId="29" fillId="8" borderId="0" xfId="0" applyFont="1" applyFill="1" applyAlignment="1">
      <alignment horizontal="left" vertical="center"/>
    </xf>
    <xf numFmtId="1" fontId="15" fillId="8" borderId="0" xfId="0" applyNumberFormat="1" applyFont="1" applyFill="1" applyAlignment="1">
      <alignment vertical="center"/>
    </xf>
    <xf numFmtId="0" fontId="0" fillId="8" borderId="0" xfId="0" applyFont="1" applyFill="1" applyAlignment="1">
      <alignment horizontal="center" vertical="center"/>
    </xf>
    <xf numFmtId="1" fontId="0" fillId="8" borderId="0" xfId="0" applyNumberFormat="1" applyFill="1" applyAlignment="1">
      <alignment vertical="center"/>
    </xf>
    <xf numFmtId="1" fontId="15" fillId="8" borderId="42" xfId="0" applyNumberFormat="1" applyFont="1" applyFill="1" applyBorder="1" applyAlignment="1">
      <alignment vertical="center"/>
    </xf>
    <xf numFmtId="0" fontId="15" fillId="8" borderId="0" xfId="0" applyFont="1" applyFill="1" applyAlignment="1">
      <alignment horizontal="center" vertical="center"/>
    </xf>
    <xf numFmtId="0" fontId="30" fillId="8" borderId="0" xfId="0" applyFont="1" applyFill="1" applyAlignment="1">
      <alignment horizontal="left" vertical="center"/>
    </xf>
    <xf numFmtId="0" fontId="15" fillId="8" borderId="0" xfId="0" applyFont="1" applyFill="1" applyAlignment="1">
      <alignment horizontal="right" vertical="center"/>
    </xf>
    <xf numFmtId="0" fontId="0" fillId="8" borderId="0" xfId="0" applyFont="1" applyFill="1" applyAlignment="1">
      <alignment vertical="center"/>
    </xf>
    <xf numFmtId="0" fontId="15" fillId="8" borderId="42" xfId="0" applyFont="1" applyFill="1" applyBorder="1" applyAlignment="1">
      <alignment horizontal="center" vertical="center"/>
    </xf>
    <xf numFmtId="1" fontId="31" fillId="8" borderId="0" xfId="0" applyNumberFormat="1" applyFont="1" applyFill="1" applyAlignment="1">
      <alignment horizontal="center" vertical="center"/>
    </xf>
    <xf numFmtId="165" fontId="0" fillId="19" borderId="0" xfId="0" applyNumberFormat="1" applyFill="1" applyAlignment="1">
      <alignment vertical="center"/>
    </xf>
    <xf numFmtId="0" fontId="0" fillId="19" borderId="0" xfId="0" applyFill="1" applyAlignment="1">
      <alignment horizontal="center" vertical="center"/>
    </xf>
    <xf numFmtId="165" fontId="0" fillId="19" borderId="42" xfId="0" applyNumberFormat="1" applyFill="1" applyBorder="1" applyAlignment="1">
      <alignment vertical="center"/>
    </xf>
    <xf numFmtId="1" fontId="0" fillId="0" borderId="0" xfId="0" applyNumberFormat="1" applyAlignment="1">
      <alignment vertical="center"/>
    </xf>
    <xf numFmtId="167" fontId="0" fillId="19" borderId="0" xfId="0" applyNumberFormat="1" applyFill="1" applyAlignment="1">
      <alignment vertical="center"/>
    </xf>
    <xf numFmtId="0" fontId="5" fillId="0" borderId="0" xfId="0" applyFont="1" applyAlignment="1">
      <alignment vertical="center"/>
    </xf>
    <xf numFmtId="0" fontId="8" fillId="0" borderId="20" xfId="0" applyFont="1" applyBorder="1"/>
    <xf numFmtId="0" fontId="8" fillId="0" borderId="43" xfId="0" applyFont="1" applyBorder="1"/>
    <xf numFmtId="0" fontId="8" fillId="0" borderId="44" xfId="0" applyFont="1" applyBorder="1"/>
    <xf numFmtId="0" fontId="8" fillId="0" borderId="45" xfId="0" applyFont="1" applyBorder="1"/>
    <xf numFmtId="0" fontId="8" fillId="0" borderId="22" xfId="0" applyFont="1" applyBorder="1"/>
    <xf numFmtId="0" fontId="8" fillId="0" borderId="0" xfId="0" applyFont="1" applyBorder="1"/>
    <xf numFmtId="0" fontId="8" fillId="0" borderId="23" xfId="0" applyFont="1" applyBorder="1"/>
    <xf numFmtId="0" fontId="8" fillId="0" borderId="21" xfId="0" applyFont="1" applyBorder="1"/>
    <xf numFmtId="0" fontId="8" fillId="0" borderId="24" xfId="0" applyFont="1" applyBorder="1"/>
    <xf numFmtId="0" fontId="8" fillId="0" borderId="25" xfId="0" applyFont="1" applyBorder="1"/>
    <xf numFmtId="9" fontId="8" fillId="0" borderId="26" xfId="2" applyFont="1" applyBorder="1"/>
    <xf numFmtId="0" fontId="34" fillId="0" borderId="0" xfId="0" applyFont="1" applyBorder="1" applyAlignment="1">
      <alignment vertical="center" wrapText="1"/>
    </xf>
    <xf numFmtId="0" fontId="34" fillId="0" borderId="23" xfId="0" applyFont="1" applyBorder="1" applyAlignment="1">
      <alignment vertical="center" wrapText="1"/>
    </xf>
    <xf numFmtId="0" fontId="8" fillId="0" borderId="0" xfId="0" applyFont="1" applyBorder="1" applyAlignment="1"/>
    <xf numFmtId="9" fontId="19" fillId="11" borderId="27" xfId="0" applyNumberFormat="1" applyFont="1" applyFill="1" applyBorder="1" applyAlignment="1">
      <alignment horizontal="center" vertical="center"/>
    </xf>
    <xf numFmtId="9" fontId="19" fillId="0" borderId="27" xfId="0" applyNumberFormat="1" applyFont="1" applyBorder="1" applyAlignment="1">
      <alignment horizontal="center" vertical="center"/>
    </xf>
    <xf numFmtId="9" fontId="12" fillId="9" borderId="27" xfId="2" applyFont="1" applyFill="1" applyBorder="1" applyAlignment="1">
      <alignment horizontal="center" vertical="center"/>
    </xf>
    <xf numFmtId="9" fontId="19" fillId="9" borderId="27" xfId="0" applyNumberFormat="1" applyFont="1" applyFill="1" applyBorder="1" applyAlignment="1">
      <alignment horizontal="center" vertical="center"/>
    </xf>
    <xf numFmtId="9" fontId="19" fillId="13" borderId="27" xfId="0" applyNumberFormat="1" applyFont="1" applyFill="1" applyBorder="1" applyAlignment="1">
      <alignment horizontal="center" vertical="center"/>
    </xf>
    <xf numFmtId="9" fontId="19" fillId="15" borderId="27" xfId="0" applyNumberFormat="1" applyFont="1" applyFill="1" applyBorder="1" applyAlignment="1">
      <alignment horizontal="center" vertical="center"/>
    </xf>
    <xf numFmtId="9" fontId="19" fillId="16" borderId="27" xfId="0" applyNumberFormat="1" applyFont="1" applyFill="1" applyBorder="1" applyAlignment="1">
      <alignment horizontal="center" vertical="center"/>
    </xf>
    <xf numFmtId="9" fontId="19" fillId="12" borderId="27" xfId="0" applyNumberFormat="1" applyFont="1" applyFill="1" applyBorder="1" applyAlignment="1">
      <alignment horizontal="center" vertical="center"/>
    </xf>
    <xf numFmtId="4" fontId="0" fillId="8" borderId="0" xfId="0" applyNumberFormat="1" applyFill="1" applyAlignment="1">
      <alignment vertical="center"/>
    </xf>
    <xf numFmtId="4" fontId="0" fillId="0" borderId="0" xfId="0" applyNumberFormat="1" applyAlignment="1">
      <alignment vertical="center"/>
    </xf>
    <xf numFmtId="0" fontId="32" fillId="21" borderId="0" xfId="4" applyFont="1" applyFill="1"/>
    <xf numFmtId="0" fontId="32" fillId="0" borderId="0" xfId="4"/>
    <xf numFmtId="0" fontId="32" fillId="22" borderId="0" xfId="4" applyFont="1" applyFill="1"/>
    <xf numFmtId="0" fontId="37" fillId="0" borderId="0" xfId="4" applyFont="1" applyAlignment="1">
      <alignment wrapText="1"/>
    </xf>
    <xf numFmtId="0" fontId="32" fillId="17" borderId="0" xfId="4" applyFont="1" applyFill="1"/>
    <xf numFmtId="0" fontId="38" fillId="22" borderId="59" xfId="4" applyFont="1" applyFill="1" applyBorder="1" applyAlignment="1">
      <alignment horizontal="center" vertical="center"/>
    </xf>
    <xf numFmtId="0" fontId="39" fillId="22" borderId="59" xfId="4" applyFont="1" applyFill="1" applyBorder="1" applyAlignment="1">
      <alignment horizontal="center" vertical="center" wrapText="1"/>
    </xf>
    <xf numFmtId="0" fontId="32" fillId="0" borderId="0" xfId="4" applyAlignment="1">
      <alignment horizontal="center"/>
    </xf>
    <xf numFmtId="1" fontId="42" fillId="3" borderId="48" xfId="4" applyNumberFormat="1" applyFont="1" applyFill="1" applyBorder="1"/>
    <xf numFmtId="0" fontId="8" fillId="10" borderId="48" xfId="4" applyFont="1" applyFill="1" applyBorder="1"/>
    <xf numFmtId="1" fontId="43" fillId="3" borderId="48" xfId="4" applyNumberFormat="1" applyFont="1" applyFill="1" applyBorder="1"/>
    <xf numFmtId="0" fontId="8" fillId="23" borderId="49" xfId="4" applyFont="1" applyFill="1" applyBorder="1"/>
    <xf numFmtId="0" fontId="8" fillId="23" borderId="50" xfId="4" applyFont="1" applyFill="1" applyBorder="1"/>
    <xf numFmtId="0" fontId="42" fillId="22" borderId="48" xfId="4" applyFont="1" applyFill="1" applyBorder="1"/>
    <xf numFmtId="1" fontId="42" fillId="3" borderId="52" xfId="4" applyNumberFormat="1" applyFont="1" applyFill="1" applyBorder="1"/>
    <xf numFmtId="0" fontId="8" fillId="10" borderId="52" xfId="4" applyFont="1" applyFill="1" applyBorder="1"/>
    <xf numFmtId="1" fontId="43" fillId="3" borderId="52" xfId="4" applyNumberFormat="1" applyFont="1" applyFill="1" applyBorder="1"/>
    <xf numFmtId="0" fontId="8" fillId="23" borderId="22" xfId="4" applyFont="1" applyFill="1" applyBorder="1"/>
    <xf numFmtId="0" fontId="8" fillId="23" borderId="23" xfId="4" applyFont="1" applyFill="1" applyBorder="1"/>
    <xf numFmtId="0" fontId="42" fillId="22" borderId="52" xfId="4" applyFont="1" applyFill="1" applyBorder="1"/>
    <xf numFmtId="1" fontId="43" fillId="3" borderId="52" xfId="4" applyNumberFormat="1" applyFont="1" applyFill="1" applyBorder="1" applyAlignment="1">
      <alignment horizontal="right"/>
    </xf>
    <xf numFmtId="1" fontId="43" fillId="3" borderId="53" xfId="4" applyNumberFormat="1" applyFont="1" applyFill="1" applyBorder="1"/>
    <xf numFmtId="3" fontId="42" fillId="3" borderId="52" xfId="4" applyNumberFormat="1" applyFont="1" applyFill="1" applyBorder="1"/>
    <xf numFmtId="3" fontId="43" fillId="3" borderId="52" xfId="4" applyNumberFormat="1" applyFont="1" applyFill="1" applyBorder="1"/>
    <xf numFmtId="0" fontId="8" fillId="23" borderId="19" xfId="4" applyFont="1" applyFill="1" applyBorder="1"/>
    <xf numFmtId="0" fontId="8" fillId="23" borderId="21" xfId="4" applyFont="1" applyFill="1" applyBorder="1"/>
    <xf numFmtId="3" fontId="43" fillId="3" borderId="53" xfId="4" applyNumberFormat="1" applyFont="1" applyFill="1" applyBorder="1"/>
    <xf numFmtId="0" fontId="8" fillId="23" borderId="24" xfId="4" applyFont="1" applyFill="1" applyBorder="1"/>
    <xf numFmtId="0" fontId="8" fillId="23" borderId="26" xfId="4" applyFont="1" applyFill="1" applyBorder="1"/>
    <xf numFmtId="1" fontId="42" fillId="3" borderId="55" xfId="4" applyNumberFormat="1" applyFont="1" applyFill="1" applyBorder="1"/>
    <xf numFmtId="1" fontId="43" fillId="3" borderId="55" xfId="4" applyNumberFormat="1" applyFont="1" applyFill="1" applyBorder="1"/>
    <xf numFmtId="0" fontId="8" fillId="10" borderId="55" xfId="4" applyFont="1" applyFill="1" applyBorder="1"/>
    <xf numFmtId="0" fontId="8" fillId="23" borderId="56" xfId="4" applyFont="1" applyFill="1" applyBorder="1"/>
    <xf numFmtId="0" fontId="8" fillId="23" borderId="57" xfId="4" applyFont="1" applyFill="1" applyBorder="1"/>
    <xf numFmtId="0" fontId="43" fillId="21" borderId="55" xfId="4" applyFont="1" applyFill="1" applyBorder="1" applyAlignment="1">
      <alignment horizontal="center"/>
    </xf>
    <xf numFmtId="0" fontId="8" fillId="23" borderId="55" xfId="4" applyFont="1" applyFill="1" applyBorder="1"/>
    <xf numFmtId="0" fontId="8" fillId="0" borderId="55" xfId="4" applyFont="1" applyBorder="1"/>
    <xf numFmtId="0" fontId="8" fillId="0" borderId="58" xfId="4" applyFont="1" applyBorder="1"/>
    <xf numFmtId="0" fontId="42" fillId="3" borderId="59" xfId="4" applyFont="1" applyFill="1" applyBorder="1"/>
    <xf numFmtId="0" fontId="8" fillId="22" borderId="59" xfId="4" applyFont="1" applyFill="1" applyBorder="1"/>
    <xf numFmtId="0" fontId="42" fillId="22" borderId="59" xfId="4" applyFont="1" applyFill="1" applyBorder="1"/>
    <xf numFmtId="0" fontId="43" fillId="22" borderId="59" xfId="4" applyFont="1" applyFill="1" applyBorder="1"/>
    <xf numFmtId="0" fontId="8" fillId="0" borderId="59" xfId="4" applyFont="1" applyBorder="1"/>
    <xf numFmtId="3" fontId="43" fillId="22" borderId="59" xfId="4" applyNumberFormat="1" applyFont="1" applyFill="1" applyBorder="1" applyAlignment="1">
      <alignment horizontal="center" vertical="center"/>
    </xf>
    <xf numFmtId="0" fontId="41" fillId="0" borderId="0" xfId="4" applyFont="1" applyAlignment="1">
      <alignment horizontal="center" vertical="center"/>
    </xf>
    <xf numFmtId="0" fontId="42" fillId="24" borderId="2" xfId="4" applyFont="1" applyFill="1" applyBorder="1"/>
    <xf numFmtId="0" fontId="8" fillId="11" borderId="3" xfId="4" applyFont="1" applyFill="1" applyBorder="1"/>
    <xf numFmtId="0" fontId="41" fillId="14" borderId="3" xfId="4" applyFont="1" applyFill="1" applyBorder="1"/>
    <xf numFmtId="0" fontId="8" fillId="0" borderId="4" xfId="4" applyFont="1" applyBorder="1"/>
    <xf numFmtId="0" fontId="8" fillId="0" borderId="0" xfId="4" applyFont="1"/>
    <xf numFmtId="0" fontId="41" fillId="18" borderId="1" xfId="4" applyFont="1" applyFill="1" applyBorder="1"/>
    <xf numFmtId="0" fontId="8" fillId="0" borderId="0" xfId="4" applyFont="1" applyAlignment="1">
      <alignment wrapText="1"/>
    </xf>
    <xf numFmtId="0" fontId="41" fillId="0" borderId="1" xfId="4" applyFont="1" applyBorder="1"/>
    <xf numFmtId="0" fontId="40" fillId="20" borderId="1" xfId="4" applyFont="1" applyFill="1" applyBorder="1"/>
    <xf numFmtId="9" fontId="40" fillId="0" borderId="1" xfId="5" applyFont="1" applyBorder="1" applyAlignment="1">
      <alignment horizontal="center" vertical="center"/>
    </xf>
    <xf numFmtId="0" fontId="45" fillId="0" borderId="0" xfId="4" applyFont="1" applyAlignment="1">
      <alignment horizontal="center" vertical="center" wrapText="1"/>
    </xf>
    <xf numFmtId="0" fontId="45" fillId="0" borderId="46" xfId="4" applyFont="1" applyBorder="1" applyAlignment="1">
      <alignment horizontal="center" vertical="center" wrapText="1"/>
    </xf>
    <xf numFmtId="0" fontId="45" fillId="0" borderId="60" xfId="4" applyFont="1" applyBorder="1" applyAlignment="1">
      <alignment horizontal="center" vertical="center" wrapText="1"/>
    </xf>
    <xf numFmtId="0" fontId="45" fillId="22" borderId="60" xfId="4" applyFont="1" applyFill="1" applyBorder="1" applyAlignment="1">
      <alignment horizontal="center" vertical="center" wrapText="1"/>
    </xf>
    <xf numFmtId="0" fontId="45" fillId="14" borderId="60" xfId="4" applyFont="1" applyFill="1" applyBorder="1" applyAlignment="1">
      <alignment horizontal="center" vertical="center" wrapText="1"/>
    </xf>
    <xf numFmtId="0" fontId="45" fillId="18" borderId="61" xfId="4" applyFont="1" applyFill="1" applyBorder="1" applyAlignment="1">
      <alignment horizontal="center" vertical="center" wrapText="1"/>
    </xf>
    <xf numFmtId="0" fontId="46" fillId="0" borderId="47" xfId="4" applyFont="1" applyBorder="1"/>
    <xf numFmtId="1" fontId="47" fillId="25" borderId="48" xfId="4" applyNumberFormat="1" applyFont="1" applyFill="1" applyBorder="1"/>
    <xf numFmtId="0" fontId="48" fillId="10" borderId="48" xfId="4" applyFont="1" applyFill="1" applyBorder="1"/>
    <xf numFmtId="1" fontId="38" fillId="25" borderId="48" xfId="4" applyNumberFormat="1" applyFont="1" applyFill="1" applyBorder="1"/>
    <xf numFmtId="0" fontId="32" fillId="23" borderId="49" xfId="4" applyFill="1" applyBorder="1"/>
    <xf numFmtId="0" fontId="32" fillId="23" borderId="50" xfId="4" applyFill="1" applyBorder="1"/>
    <xf numFmtId="0" fontId="49" fillId="22" borderId="48" xfId="4" applyFont="1" applyFill="1" applyBorder="1"/>
    <xf numFmtId="0" fontId="46" fillId="0" borderId="51" xfId="4" applyFont="1" applyBorder="1"/>
    <xf numFmtId="1" fontId="47" fillId="25" borderId="52" xfId="4" applyNumberFormat="1" applyFont="1" applyFill="1" applyBorder="1"/>
    <xf numFmtId="0" fontId="48" fillId="10" borderId="52" xfId="4" applyFont="1" applyFill="1" applyBorder="1"/>
    <xf numFmtId="1" fontId="38" fillId="25" borderId="52" xfId="4" applyNumberFormat="1" applyFont="1" applyFill="1" applyBorder="1"/>
    <xf numFmtId="0" fontId="32" fillId="23" borderId="22" xfId="4" applyFill="1" applyBorder="1"/>
    <xf numFmtId="0" fontId="32" fillId="23" borderId="23" xfId="4" applyFill="1" applyBorder="1"/>
    <xf numFmtId="0" fontId="49" fillId="22" borderId="52" xfId="4" applyFont="1" applyFill="1" applyBorder="1"/>
    <xf numFmtId="1" fontId="38" fillId="25" borderId="52" xfId="4" applyNumberFormat="1" applyFont="1" applyFill="1" applyBorder="1" applyAlignment="1">
      <alignment horizontal="right"/>
    </xf>
    <xf numFmtId="1" fontId="38" fillId="25" borderId="53" xfId="4" applyNumberFormat="1" applyFont="1" applyFill="1" applyBorder="1"/>
    <xf numFmtId="3" fontId="47" fillId="25" borderId="52" xfId="4" applyNumberFormat="1" applyFont="1" applyFill="1" applyBorder="1"/>
    <xf numFmtId="3" fontId="38" fillId="25" borderId="52" xfId="4" applyNumberFormat="1" applyFont="1" applyFill="1" applyBorder="1"/>
    <xf numFmtId="0" fontId="32" fillId="23" borderId="19" xfId="4" applyFill="1" applyBorder="1"/>
    <xf numFmtId="0" fontId="32" fillId="23" borderId="21" xfId="4" applyFill="1" applyBorder="1"/>
    <xf numFmtId="3" fontId="38" fillId="25" borderId="53" xfId="4" applyNumberFormat="1" applyFont="1" applyFill="1" applyBorder="1"/>
    <xf numFmtId="1" fontId="49" fillId="25" borderId="52" xfId="4" applyNumberFormat="1" applyFont="1" applyFill="1" applyBorder="1"/>
    <xf numFmtId="0" fontId="32" fillId="23" borderId="24" xfId="4" applyFill="1" applyBorder="1"/>
    <xf numFmtId="0" fontId="32" fillId="23" borderId="26" xfId="4" applyFill="1" applyBorder="1"/>
    <xf numFmtId="0" fontId="46" fillId="0" borderId="54" xfId="4" applyFont="1" applyBorder="1"/>
    <xf numFmtId="1" fontId="47" fillId="25" borderId="55" xfId="4" applyNumberFormat="1" applyFont="1" applyFill="1" applyBorder="1"/>
    <xf numFmtId="1" fontId="38" fillId="25" borderId="55" xfId="4" applyNumberFormat="1" applyFont="1" applyFill="1" applyBorder="1"/>
    <xf numFmtId="0" fontId="48" fillId="10" borderId="55" xfId="4" applyFont="1" applyFill="1" applyBorder="1"/>
    <xf numFmtId="0" fontId="32" fillId="23" borderId="56" xfId="4" applyFill="1" applyBorder="1"/>
    <xf numFmtId="0" fontId="32" fillId="23" borderId="57" xfId="4" applyFill="1" applyBorder="1"/>
    <xf numFmtId="0" fontId="38" fillId="21" borderId="55" xfId="4" applyFont="1" applyFill="1" applyBorder="1" applyAlignment="1">
      <alignment horizontal="center"/>
    </xf>
    <xf numFmtId="0" fontId="32" fillId="23" borderId="55" xfId="4" applyFill="1" applyBorder="1"/>
    <xf numFmtId="0" fontId="32" fillId="0" borderId="55" xfId="4" applyBorder="1"/>
    <xf numFmtId="0" fontId="32" fillId="0" borderId="58" xfId="4" applyBorder="1"/>
    <xf numFmtId="0" fontId="46" fillId="22" borderId="46" xfId="4" applyFont="1" applyFill="1" applyBorder="1"/>
    <xf numFmtId="0" fontId="47" fillId="25" borderId="59" xfId="4" applyFont="1" applyFill="1" applyBorder="1"/>
    <xf numFmtId="0" fontId="32" fillId="22" borderId="59" xfId="4" applyFill="1" applyBorder="1"/>
    <xf numFmtId="0" fontId="47" fillId="22" borderId="59" xfId="4" applyFont="1" applyFill="1" applyBorder="1"/>
    <xf numFmtId="0" fontId="50" fillId="22" borderId="59" xfId="4" applyFont="1" applyFill="1" applyBorder="1"/>
    <xf numFmtId="0" fontId="32" fillId="0" borderId="59" xfId="4" applyBorder="1"/>
    <xf numFmtId="3" fontId="50" fillId="22" borderId="59" xfId="4" applyNumberFormat="1" applyFont="1" applyFill="1" applyBorder="1" applyAlignment="1">
      <alignment horizontal="center" vertical="center"/>
    </xf>
    <xf numFmtId="0" fontId="46" fillId="0" borderId="0" xfId="4" applyFont="1" applyAlignment="1">
      <alignment horizontal="center" vertical="center"/>
    </xf>
    <xf numFmtId="0" fontId="51" fillId="24" borderId="2" xfId="4" applyFont="1" applyFill="1" applyBorder="1"/>
    <xf numFmtId="0" fontId="32" fillId="11" borderId="3" xfId="4" applyFill="1" applyBorder="1"/>
    <xf numFmtId="0" fontId="46" fillId="14" borderId="3" xfId="4" applyFont="1" applyFill="1" applyBorder="1"/>
    <xf numFmtId="0" fontId="32" fillId="0" borderId="4" xfId="4" applyBorder="1"/>
    <xf numFmtId="0" fontId="46" fillId="18" borderId="1" xfId="4" applyFont="1" applyFill="1" applyBorder="1"/>
    <xf numFmtId="0" fontId="32" fillId="0" borderId="0" xfId="4" applyFont="1" applyAlignment="1">
      <alignment wrapText="1"/>
    </xf>
    <xf numFmtId="0" fontId="54" fillId="0" borderId="1" xfId="4" applyFont="1" applyBorder="1"/>
    <xf numFmtId="0" fontId="32" fillId="8" borderId="0" xfId="4" applyFont="1" applyFill="1"/>
    <xf numFmtId="0" fontId="32" fillId="0" borderId="0" xfId="4" applyFont="1"/>
    <xf numFmtId="3" fontId="32" fillId="0" borderId="0" xfId="4" applyNumberFormat="1"/>
    <xf numFmtId="0" fontId="32" fillId="25" borderId="0" xfId="4" applyFont="1" applyFill="1"/>
    <xf numFmtId="0" fontId="32" fillId="25" borderId="0" xfId="4" applyFill="1" applyAlignment="1">
      <alignment horizontal="center"/>
    </xf>
    <xf numFmtId="0" fontId="32" fillId="25" borderId="0" xfId="4" applyFill="1"/>
    <xf numFmtId="9" fontId="36" fillId="0" borderId="1" xfId="5" applyFont="1" applyBorder="1" applyAlignment="1">
      <alignment horizontal="center" vertical="center"/>
    </xf>
    <xf numFmtId="0" fontId="36" fillId="25" borderId="1" xfId="4" applyFont="1" applyFill="1" applyBorder="1"/>
    <xf numFmtId="3" fontId="19" fillId="9" borderId="27" xfId="0" applyNumberFormat="1" applyFont="1" applyFill="1" applyBorder="1" applyAlignment="1">
      <alignment horizontal="center" vertical="center"/>
    </xf>
    <xf numFmtId="1" fontId="19" fillId="13" borderId="27" xfId="0" applyNumberFormat="1" applyFont="1" applyFill="1" applyBorder="1" applyAlignment="1">
      <alignment horizontal="center" vertical="center"/>
    </xf>
    <xf numFmtId="1" fontId="19" fillId="15" borderId="27" xfId="0" applyNumberFormat="1" applyFont="1" applyFill="1" applyBorder="1" applyAlignment="1">
      <alignment horizontal="center" vertical="center"/>
    </xf>
    <xf numFmtId="1" fontId="19" fillId="12" borderId="27" xfId="0" applyNumberFormat="1" applyFont="1" applyFill="1" applyBorder="1" applyAlignment="1">
      <alignment horizontal="center" vertical="center"/>
    </xf>
    <xf numFmtId="2" fontId="19" fillId="0" borderId="27" xfId="0" applyNumberFormat="1" applyFont="1" applyBorder="1" applyAlignment="1">
      <alignment horizontal="center" vertical="center"/>
    </xf>
    <xf numFmtId="0" fontId="56" fillId="8" borderId="59" xfId="4" applyFont="1" applyFill="1" applyBorder="1" applyAlignment="1">
      <alignment horizontal="center" vertical="center" wrapText="1"/>
    </xf>
    <xf numFmtId="0" fontId="57" fillId="8" borderId="0" xfId="4" applyFont="1" applyFill="1"/>
    <xf numFmtId="3" fontId="0" fillId="0" borderId="0" xfId="0" applyNumberFormat="1" applyAlignment="1">
      <alignment vertical="center"/>
    </xf>
    <xf numFmtId="3" fontId="5" fillId="0" borderId="0" xfId="0" applyNumberFormat="1" applyFont="1" applyAlignment="1">
      <alignment vertical="center"/>
    </xf>
    <xf numFmtId="0" fontId="46" fillId="14" borderId="0" xfId="0" applyFont="1" applyFill="1" applyAlignment="1">
      <alignment horizontal="center" vertical="center"/>
    </xf>
    <xf numFmtId="2" fontId="12" fillId="0" borderId="27" xfId="0" applyNumberFormat="1" applyFont="1" applyBorder="1" applyAlignment="1">
      <alignment horizontal="center" vertical="center"/>
    </xf>
    <xf numFmtId="0" fontId="19" fillId="0" borderId="41" xfId="0" applyFont="1" applyBorder="1" applyAlignment="1">
      <alignment horizontal="center" vertical="center"/>
    </xf>
    <xf numFmtId="0" fontId="19" fillId="0" borderId="62" xfId="0" applyFont="1" applyBorder="1" applyAlignment="1">
      <alignment vertical="center"/>
    </xf>
    <xf numFmtId="0" fontId="19" fillId="0" borderId="27" xfId="0" applyNumberFormat="1" applyFont="1" applyBorder="1" applyAlignment="1">
      <alignment horizontal="center" vertical="center"/>
    </xf>
    <xf numFmtId="166" fontId="19" fillId="0" borderId="27" xfId="0" applyNumberFormat="1"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0" fillId="0" borderId="0" xfId="0" applyAlignment="1">
      <alignment horizontal="right"/>
    </xf>
    <xf numFmtId="0" fontId="24" fillId="0" borderId="0" xfId="0" applyFont="1"/>
    <xf numFmtId="16" fontId="0" fillId="0" borderId="0" xfId="0" applyNumberFormat="1"/>
    <xf numFmtId="0" fontId="0" fillId="0" borderId="63" xfId="0" applyBorder="1"/>
    <xf numFmtId="2" fontId="0" fillId="0" borderId="0" xfId="0" applyNumberFormat="1"/>
    <xf numFmtId="0" fontId="5" fillId="2" borderId="16" xfId="0" applyFont="1" applyFill="1" applyBorder="1" applyAlignment="1">
      <alignment vertical="center"/>
    </xf>
    <xf numFmtId="0" fontId="5" fillId="2" borderId="9" xfId="0" applyFont="1" applyFill="1" applyBorder="1" applyAlignment="1">
      <alignment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5" xfId="0" applyFont="1" applyBorder="1" applyAlignment="1">
      <alignment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xf>
    <xf numFmtId="0" fontId="4" fillId="0" borderId="0" xfId="0" applyFont="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5" fillId="2" borderId="16" xfId="0" applyFont="1" applyFill="1" applyBorder="1" applyAlignment="1">
      <alignment vertical="center" wrapText="1"/>
    </xf>
    <xf numFmtId="0" fontId="5" fillId="2" borderId="9" xfId="0" applyFont="1" applyFill="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5" xfId="0" applyFont="1" applyBorder="1" applyAlignment="1">
      <alignment vertical="center" wrapText="1"/>
    </xf>
    <xf numFmtId="0" fontId="15" fillId="0" borderId="0" xfId="0" applyFont="1" applyAlignment="1">
      <alignment horizontal="center"/>
    </xf>
    <xf numFmtId="0" fontId="9"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21" xfId="0" applyFont="1" applyFill="1" applyBorder="1" applyAlignment="1">
      <alignment horizontal="center" vertical="center"/>
    </xf>
    <xf numFmtId="0" fontId="5" fillId="4" borderId="0" xfId="0" applyFont="1" applyFill="1" applyBorder="1" applyAlignment="1">
      <alignment horizontal="center" vertical="center"/>
    </xf>
    <xf numFmtId="0" fontId="5" fillId="5" borderId="0" xfId="0" applyFont="1" applyFill="1" applyBorder="1" applyAlignment="1">
      <alignment horizontal="center" vertical="center"/>
    </xf>
    <xf numFmtId="0" fontId="5" fillId="6" borderId="0" xfId="0" applyFont="1" applyFill="1" applyBorder="1" applyAlignment="1">
      <alignment horizontal="center" vertical="center"/>
    </xf>
    <xf numFmtId="0" fontId="11" fillId="0" borderId="0" xfId="0" applyFont="1" applyAlignment="1">
      <alignment wrapText="1"/>
    </xf>
    <xf numFmtId="0" fontId="0" fillId="0" borderId="0" xfId="0" applyAlignment="1">
      <alignment wrapText="1"/>
    </xf>
    <xf numFmtId="0" fontId="0" fillId="0" borderId="18" xfId="0" applyBorder="1" applyAlignment="1">
      <alignment horizontal="center"/>
    </xf>
    <xf numFmtId="0" fontId="5" fillId="2" borderId="2" xfId="0" applyFont="1" applyFill="1" applyBorder="1" applyAlignment="1">
      <alignment vertical="center"/>
    </xf>
    <xf numFmtId="0" fontId="5" fillId="2" borderId="4" xfId="0" applyFont="1" applyFill="1" applyBorder="1" applyAlignment="1">
      <alignment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2" borderId="12" xfId="0" applyFont="1" applyFill="1" applyBorder="1" applyAlignment="1">
      <alignment vertical="center" wrapText="1"/>
    </xf>
    <xf numFmtId="0" fontId="5" fillId="2" borderId="13" xfId="0" applyFont="1" applyFill="1" applyBorder="1" applyAlignment="1">
      <alignment vertical="center" wrapText="1"/>
    </xf>
    <xf numFmtId="0" fontId="5" fillId="2" borderId="10" xfId="0" applyFont="1" applyFill="1" applyBorder="1" applyAlignment="1">
      <alignment vertical="center" wrapText="1"/>
    </xf>
    <xf numFmtId="0" fontId="5" fillId="2" borderId="11" xfId="0" applyFont="1" applyFill="1" applyBorder="1" applyAlignment="1">
      <alignment vertical="center" wrapText="1"/>
    </xf>
    <xf numFmtId="0" fontId="5" fillId="2" borderId="14" xfId="0" applyFont="1" applyFill="1" applyBorder="1" applyAlignment="1">
      <alignment vertical="center"/>
    </xf>
    <xf numFmtId="0" fontId="5" fillId="2" borderId="15" xfId="0" applyFont="1" applyFill="1" applyBorder="1" applyAlignment="1">
      <alignment vertical="center"/>
    </xf>
    <xf numFmtId="0" fontId="5" fillId="2" borderId="2" xfId="0" applyFont="1" applyFill="1" applyBorder="1" applyAlignment="1">
      <alignment vertical="center" wrapText="1"/>
    </xf>
    <xf numFmtId="0" fontId="5" fillId="2" borderId="4" xfId="0" applyFont="1" applyFill="1" applyBorder="1" applyAlignment="1">
      <alignment vertical="center" wrapText="1"/>
    </xf>
    <xf numFmtId="0" fontId="5" fillId="0" borderId="0" xfId="0" applyFont="1" applyBorder="1" applyAlignment="1">
      <alignment horizontal="left" vertical="center" wrapText="1"/>
    </xf>
    <xf numFmtId="0" fontId="5" fillId="2" borderId="2"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2" fillId="0" borderId="7" xfId="0" applyFont="1" applyBorder="1"/>
    <xf numFmtId="0" fontId="8" fillId="0" borderId="0" xfId="0" applyFont="1" applyAlignment="1">
      <alignment horizontal="left"/>
    </xf>
    <xf numFmtId="0" fontId="8" fillId="0" borderId="0" xfId="0" applyFont="1" applyBorder="1" applyAlignment="1">
      <alignment horizontal="center"/>
    </xf>
    <xf numFmtId="1" fontId="17" fillId="0" borderId="40" xfId="0" applyNumberFormat="1" applyFont="1" applyBorder="1" applyAlignment="1">
      <alignment horizontal="center" vertical="center"/>
    </xf>
    <xf numFmtId="1" fontId="17" fillId="0" borderId="41" xfId="0" applyNumberFormat="1" applyFont="1" applyBorder="1" applyAlignment="1">
      <alignment horizontal="center" vertical="center"/>
    </xf>
    <xf numFmtId="1" fontId="17" fillId="0" borderId="39" xfId="0" applyNumberFormat="1" applyFont="1" applyBorder="1" applyAlignment="1">
      <alignment horizontal="center" vertical="center"/>
    </xf>
    <xf numFmtId="1" fontId="19" fillId="0" borderId="40" xfId="0" applyNumberFormat="1" applyFont="1" applyBorder="1" applyAlignment="1">
      <alignment horizontal="center" vertical="center"/>
    </xf>
    <xf numFmtId="1" fontId="19" fillId="0" borderId="41" xfId="0" applyNumberFormat="1" applyFont="1" applyBorder="1" applyAlignment="1">
      <alignment horizontal="center" vertical="center"/>
    </xf>
    <xf numFmtId="1" fontId="19" fillId="0" borderId="39" xfId="0" applyNumberFormat="1" applyFont="1" applyBorder="1" applyAlignment="1">
      <alignment horizontal="center" vertical="center"/>
    </xf>
    <xf numFmtId="2" fontId="17" fillId="0" borderId="40" xfId="0" applyNumberFormat="1" applyFont="1" applyBorder="1" applyAlignment="1">
      <alignment horizontal="center" vertical="center"/>
    </xf>
    <xf numFmtId="2" fontId="17" fillId="0" borderId="41" xfId="0" applyNumberFormat="1" applyFont="1" applyBorder="1" applyAlignment="1">
      <alignment horizontal="center" vertical="center"/>
    </xf>
    <xf numFmtId="2" fontId="17" fillId="0" borderId="39" xfId="0" applyNumberFormat="1" applyFont="1" applyBorder="1" applyAlignment="1">
      <alignment horizontal="center" vertical="center"/>
    </xf>
    <xf numFmtId="2" fontId="19" fillId="0" borderId="40" xfId="0" applyNumberFormat="1" applyFont="1" applyBorder="1" applyAlignment="1">
      <alignment horizontal="center" vertical="center"/>
    </xf>
    <xf numFmtId="2" fontId="19" fillId="0" borderId="41" xfId="0" applyNumberFormat="1" applyFont="1" applyBorder="1" applyAlignment="1">
      <alignment horizontal="center" vertical="center"/>
    </xf>
    <xf numFmtId="2" fontId="19" fillId="0" borderId="39" xfId="0" applyNumberFormat="1" applyFont="1" applyBorder="1" applyAlignment="1">
      <alignment horizontal="center" vertical="center"/>
    </xf>
    <xf numFmtId="0" fontId="35" fillId="0" borderId="34" xfId="0" applyFont="1" applyBorder="1" applyAlignment="1">
      <alignment horizontal="center" vertical="center"/>
    </xf>
    <xf numFmtId="0" fontId="35" fillId="0" borderId="37" xfId="0" applyFont="1" applyBorder="1" applyAlignment="1">
      <alignment horizontal="center" vertical="center"/>
    </xf>
    <xf numFmtId="0" fontId="35" fillId="0" borderId="31" xfId="0" applyFont="1" applyBorder="1" applyAlignment="1">
      <alignment horizontal="center" vertical="center"/>
    </xf>
    <xf numFmtId="9" fontId="19" fillId="0" borderId="36" xfId="2" applyFont="1" applyBorder="1" applyAlignment="1">
      <alignment horizontal="center" vertical="center"/>
    </xf>
    <xf numFmtId="9" fontId="19" fillId="0" borderId="38" xfId="2" applyFont="1" applyBorder="1" applyAlignment="1">
      <alignment horizontal="center" vertical="center"/>
    </xf>
    <xf numFmtId="9" fontId="19" fillId="0" borderId="33" xfId="2" applyFont="1" applyBorder="1" applyAlignment="1">
      <alignment horizontal="center" vertical="center"/>
    </xf>
    <xf numFmtId="164" fontId="19" fillId="0" borderId="40" xfId="2" applyNumberFormat="1" applyFont="1" applyBorder="1" applyAlignment="1">
      <alignment horizontal="center" vertical="center"/>
    </xf>
    <xf numFmtId="164" fontId="19" fillId="0" borderId="41" xfId="2" applyNumberFormat="1" applyFont="1" applyBorder="1" applyAlignment="1">
      <alignment horizontal="center" vertical="center"/>
    </xf>
    <xf numFmtId="164" fontId="19" fillId="0" borderId="39" xfId="2" applyNumberFormat="1" applyFont="1" applyBorder="1" applyAlignment="1">
      <alignment horizontal="center" vertical="center"/>
    </xf>
    <xf numFmtId="1" fontId="19" fillId="9" borderId="40" xfId="0" applyNumberFormat="1" applyFont="1" applyFill="1" applyBorder="1" applyAlignment="1">
      <alignment horizontal="center" vertical="center"/>
    </xf>
    <xf numFmtId="1" fontId="19" fillId="9" borderId="41" xfId="0" applyNumberFormat="1" applyFont="1" applyFill="1" applyBorder="1" applyAlignment="1">
      <alignment horizontal="center" vertical="center"/>
    </xf>
    <xf numFmtId="1" fontId="19" fillId="9" borderId="39" xfId="0" applyNumberFormat="1" applyFont="1" applyFill="1" applyBorder="1" applyAlignment="1">
      <alignment horizontal="center" vertical="center"/>
    </xf>
    <xf numFmtId="164" fontId="19" fillId="9" borderId="40" xfId="2" applyNumberFormat="1" applyFont="1" applyFill="1" applyBorder="1" applyAlignment="1">
      <alignment horizontal="center" vertical="center"/>
    </xf>
    <xf numFmtId="164" fontId="19" fillId="9" borderId="41" xfId="2" applyNumberFormat="1" applyFont="1" applyFill="1" applyBorder="1" applyAlignment="1">
      <alignment horizontal="center" vertical="center"/>
    </xf>
    <xf numFmtId="164" fontId="19" fillId="9" borderId="39" xfId="2" applyNumberFormat="1" applyFont="1" applyFill="1" applyBorder="1" applyAlignment="1">
      <alignment horizontal="center" vertical="center"/>
    </xf>
    <xf numFmtId="0" fontId="35" fillId="9" borderId="34" xfId="0" applyFont="1" applyFill="1" applyBorder="1" applyAlignment="1">
      <alignment horizontal="center" vertical="center"/>
    </xf>
    <xf numFmtId="0" fontId="35" fillId="9" borderId="37" xfId="0" applyFont="1" applyFill="1" applyBorder="1" applyAlignment="1">
      <alignment horizontal="center" vertical="center"/>
    </xf>
    <xf numFmtId="0" fontId="35" fillId="9" borderId="31" xfId="0" applyFont="1" applyFill="1" applyBorder="1" applyAlignment="1">
      <alignment horizontal="center" vertical="center"/>
    </xf>
    <xf numFmtId="9" fontId="19" fillId="9" borderId="36" xfId="2" applyFont="1" applyFill="1" applyBorder="1" applyAlignment="1">
      <alignment horizontal="center" vertical="center"/>
    </xf>
    <xf numFmtId="9" fontId="19" fillId="9" borderId="38" xfId="2" applyFont="1" applyFill="1" applyBorder="1" applyAlignment="1">
      <alignment horizontal="center" vertical="center"/>
    </xf>
    <xf numFmtId="9" fontId="19" fillId="9" borderId="33" xfId="2" applyFont="1" applyFill="1" applyBorder="1" applyAlignment="1">
      <alignment horizontal="center" vertical="center"/>
    </xf>
    <xf numFmtId="9" fontId="19" fillId="9" borderId="40" xfId="2" applyFont="1" applyFill="1" applyBorder="1" applyAlignment="1">
      <alignment horizontal="center" vertical="center"/>
    </xf>
    <xf numFmtId="9" fontId="19" fillId="9" borderId="41" xfId="2" applyFont="1" applyFill="1" applyBorder="1" applyAlignment="1">
      <alignment horizontal="center" vertical="center"/>
    </xf>
    <xf numFmtId="9" fontId="19" fillId="9" borderId="39" xfId="2" applyFont="1" applyFill="1" applyBorder="1" applyAlignment="1">
      <alignment horizontal="center" vertical="center"/>
    </xf>
    <xf numFmtId="0" fontId="17" fillId="0" borderId="40"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39" xfId="0" applyFont="1" applyBorder="1" applyAlignment="1">
      <alignment horizontal="center" vertical="center" wrapText="1"/>
    </xf>
    <xf numFmtId="0" fontId="19" fillId="0" borderId="40" xfId="0" applyFont="1" applyBorder="1" applyAlignment="1">
      <alignment horizontal="center" vertical="center"/>
    </xf>
    <xf numFmtId="0" fontId="19" fillId="0" borderId="41" xfId="0" applyFont="1" applyBorder="1" applyAlignment="1">
      <alignment horizontal="center" vertical="center"/>
    </xf>
    <xf numFmtId="0" fontId="19" fillId="0" borderId="39" xfId="0" applyFont="1" applyBorder="1" applyAlignment="1">
      <alignment horizontal="center" vertical="center"/>
    </xf>
    <xf numFmtId="0" fontId="8" fillId="0" borderId="0" xfId="4" applyFont="1" applyAlignment="1">
      <alignment horizontal="center" wrapText="1"/>
    </xf>
    <xf numFmtId="0" fontId="58" fillId="12" borderId="34" xfId="0" applyFont="1" applyFill="1" applyBorder="1" applyAlignment="1">
      <alignment horizontal="center" vertical="center"/>
    </xf>
    <xf numFmtId="0" fontId="58" fillId="12" borderId="37" xfId="0" applyFont="1" applyFill="1" applyBorder="1" applyAlignment="1">
      <alignment horizontal="center" vertical="center"/>
    </xf>
    <xf numFmtId="0" fontId="58" fillId="12" borderId="31" xfId="0" applyFont="1" applyFill="1" applyBorder="1" applyAlignment="1">
      <alignment horizontal="center" vertical="center"/>
    </xf>
    <xf numFmtId="0" fontId="17" fillId="0" borderId="40" xfId="0" applyFont="1" applyBorder="1" applyAlignment="1">
      <alignment horizontal="left" vertical="center" wrapText="1"/>
    </xf>
    <xf numFmtId="0" fontId="17" fillId="0" borderId="41" xfId="0" applyFont="1" applyBorder="1" applyAlignment="1">
      <alignment horizontal="left" vertical="center" wrapText="1"/>
    </xf>
    <xf numFmtId="0" fontId="17" fillId="0" borderId="39" xfId="0" applyFont="1" applyBorder="1" applyAlignment="1">
      <alignment horizontal="left" vertical="center" wrapText="1"/>
    </xf>
    <xf numFmtId="0" fontId="17" fillId="0" borderId="34" xfId="0" applyFont="1" applyBorder="1" applyAlignment="1">
      <alignment horizontal="left" vertical="center" wrapText="1"/>
    </xf>
    <xf numFmtId="0" fontId="17" fillId="0" borderId="36" xfId="0" applyFont="1" applyBorder="1" applyAlignment="1">
      <alignment horizontal="left" vertical="center" wrapText="1"/>
    </xf>
    <xf numFmtId="0" fontId="17" fillId="0" borderId="37" xfId="0" applyFont="1" applyBorder="1" applyAlignment="1">
      <alignment horizontal="left" vertical="center" wrapText="1"/>
    </xf>
    <xf numFmtId="0" fontId="17" fillId="0" borderId="38" xfId="0" applyFont="1" applyBorder="1" applyAlignment="1">
      <alignment horizontal="left" vertical="center" wrapText="1"/>
    </xf>
    <xf numFmtId="0" fontId="17" fillId="0" borderId="31" xfId="0" applyFont="1" applyBorder="1" applyAlignment="1">
      <alignment horizontal="left" vertical="center" wrapText="1"/>
    </xf>
    <xf numFmtId="0" fontId="17" fillId="0" borderId="33" xfId="0" applyFont="1" applyBorder="1" applyAlignment="1">
      <alignment horizontal="left" vertical="center" wrapText="1"/>
    </xf>
    <xf numFmtId="0" fontId="17" fillId="0" borderId="34"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40" xfId="0" applyFont="1" applyBorder="1" applyAlignment="1">
      <alignment horizontal="center" vertical="center"/>
    </xf>
    <xf numFmtId="0" fontId="17" fillId="0" borderId="41" xfId="0" applyFont="1" applyBorder="1" applyAlignment="1">
      <alignment horizontal="center" vertical="center"/>
    </xf>
    <xf numFmtId="0" fontId="17" fillId="0" borderId="39" xfId="0" applyFont="1" applyBorder="1" applyAlignment="1">
      <alignment horizontal="center" vertical="center"/>
    </xf>
    <xf numFmtId="0" fontId="17" fillId="0" borderId="32" xfId="0" applyFont="1" applyBorder="1" applyAlignment="1">
      <alignment horizontal="left" vertical="center" wrapText="1"/>
    </xf>
    <xf numFmtId="0" fontId="17" fillId="0" borderId="28" xfId="0" applyFont="1" applyBorder="1" applyAlignment="1">
      <alignment horizontal="left" vertical="center"/>
    </xf>
    <xf numFmtId="0" fontId="17" fillId="0" borderId="30" xfId="0" applyFont="1" applyBorder="1" applyAlignment="1">
      <alignment horizontal="left" vertical="center"/>
    </xf>
    <xf numFmtId="0" fontId="17" fillId="0" borderId="29" xfId="0" applyFont="1" applyBorder="1" applyAlignment="1">
      <alignment horizontal="left" vertical="center"/>
    </xf>
    <xf numFmtId="0" fontId="17" fillId="0" borderId="34" xfId="0" applyFont="1" applyBorder="1" applyAlignment="1">
      <alignment horizontal="left" vertical="center" wrapText="1" indent="1"/>
    </xf>
    <xf numFmtId="0" fontId="17" fillId="0" borderId="35" xfId="0" applyFont="1" applyBorder="1" applyAlignment="1">
      <alignment horizontal="left" vertical="center" wrapText="1" indent="1"/>
    </xf>
    <xf numFmtId="0" fontId="17" fillId="0" borderId="36" xfId="0" applyFont="1" applyBorder="1" applyAlignment="1">
      <alignment horizontal="left" vertical="center" wrapText="1" indent="1"/>
    </xf>
    <xf numFmtId="0" fontId="17" fillId="0" borderId="37" xfId="0" applyFont="1" applyBorder="1" applyAlignment="1">
      <alignment horizontal="left" vertical="center" wrapText="1" indent="1"/>
    </xf>
    <xf numFmtId="0" fontId="17" fillId="0" borderId="0" xfId="0" applyFont="1" applyBorder="1" applyAlignment="1">
      <alignment horizontal="left" vertical="center" wrapText="1" indent="1"/>
    </xf>
    <xf numFmtId="0" fontId="17" fillId="0" borderId="38" xfId="0" applyFont="1" applyBorder="1" applyAlignment="1">
      <alignment horizontal="left" vertical="center" wrapText="1" indent="1"/>
    </xf>
    <xf numFmtId="0" fontId="17" fillId="0" borderId="28" xfId="0" applyFont="1" applyBorder="1" applyAlignment="1">
      <alignment horizontal="left" vertical="center" wrapText="1"/>
    </xf>
    <xf numFmtId="0" fontId="17" fillId="0" borderId="30" xfId="0" applyFont="1" applyBorder="1" applyAlignment="1">
      <alignment horizontal="left" vertical="center" wrapText="1"/>
    </xf>
    <xf numFmtId="0" fontId="17" fillId="0" borderId="29" xfId="0" applyFont="1" applyBorder="1" applyAlignment="1">
      <alignment horizontal="left" vertical="center" wrapText="1"/>
    </xf>
    <xf numFmtId="0" fontId="16" fillId="0" borderId="28" xfId="0" applyFont="1" applyBorder="1" applyAlignment="1">
      <alignment horizontal="center"/>
    </xf>
    <xf numFmtId="0" fontId="16" fillId="0" borderId="30" xfId="0" applyFont="1" applyBorder="1" applyAlignment="1">
      <alignment horizontal="center"/>
    </xf>
    <xf numFmtId="0" fontId="16" fillId="0" borderId="29" xfId="0" applyFont="1" applyBorder="1" applyAlignment="1">
      <alignment horizontal="center"/>
    </xf>
    <xf numFmtId="0" fontId="17" fillId="0" borderId="31" xfId="0" applyFont="1" applyBorder="1" applyAlignment="1">
      <alignment horizontal="center"/>
    </xf>
    <xf numFmtId="0" fontId="17" fillId="0" borderId="33" xfId="0" applyFont="1" applyBorder="1" applyAlignment="1">
      <alignment horizontal="center"/>
    </xf>
    <xf numFmtId="0" fontId="17" fillId="0" borderId="28" xfId="0" applyFont="1" applyBorder="1" applyAlignment="1">
      <alignment horizontal="center"/>
    </xf>
    <xf numFmtId="0" fontId="17" fillId="0" borderId="30" xfId="0" applyFont="1" applyBorder="1" applyAlignment="1">
      <alignment horizontal="center"/>
    </xf>
    <xf numFmtId="0" fontId="17" fillId="0" borderId="29" xfId="0" applyFont="1" applyBorder="1" applyAlignment="1">
      <alignment horizontal="center"/>
    </xf>
    <xf numFmtId="0" fontId="19" fillId="0" borderId="28" xfId="0" applyFont="1" applyBorder="1" applyAlignment="1">
      <alignment horizontal="center"/>
    </xf>
    <xf numFmtId="0" fontId="19" fillId="0" borderId="29" xfId="0" applyFont="1" applyBorder="1" applyAlignment="1">
      <alignment horizontal="center"/>
    </xf>
    <xf numFmtId="0" fontId="17" fillId="0" borderId="32" xfId="0" applyFont="1" applyBorder="1" applyAlignment="1">
      <alignment horizontal="center"/>
    </xf>
    <xf numFmtId="0" fontId="17" fillId="0" borderId="31" xfId="0" applyFont="1" applyBorder="1" applyAlignment="1">
      <alignment horizontal="left" vertical="center" wrapText="1" indent="1"/>
    </xf>
    <xf numFmtId="0" fontId="17" fillId="0" borderId="32" xfId="0" applyFont="1" applyBorder="1" applyAlignment="1">
      <alignment horizontal="left" vertical="center" wrapText="1" indent="1"/>
    </xf>
    <xf numFmtId="0" fontId="17" fillId="0" borderId="33" xfId="0" applyFont="1" applyBorder="1" applyAlignment="1">
      <alignment horizontal="left" vertical="center" wrapText="1" indent="1"/>
    </xf>
    <xf numFmtId="0" fontId="36" fillId="0" borderId="0" xfId="0" applyFont="1" applyAlignment="1">
      <alignment horizontal="center"/>
    </xf>
    <xf numFmtId="0" fontId="16" fillId="0" borderId="27" xfId="0" applyFont="1" applyBorder="1" applyAlignment="1">
      <alignment horizontal="right" vertical="center" wrapText="1"/>
    </xf>
    <xf numFmtId="0" fontId="17" fillId="0" borderId="28"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29" xfId="0" applyFont="1" applyBorder="1" applyAlignment="1">
      <alignment horizontal="center" vertical="center" wrapText="1"/>
    </xf>
    <xf numFmtId="0" fontId="18" fillId="0" borderId="0" xfId="0" applyFont="1" applyAlignment="1">
      <alignment horizontal="center"/>
    </xf>
    <xf numFmtId="0" fontId="18" fillId="0" borderId="27" xfId="0" applyFont="1" applyBorder="1" applyAlignment="1">
      <alignment horizontal="center"/>
    </xf>
    <xf numFmtId="0" fontId="16" fillId="0" borderId="27" xfId="0" applyFont="1" applyBorder="1" applyAlignment="1">
      <alignment horizontal="center"/>
    </xf>
    <xf numFmtId="0" fontId="16" fillId="0" borderId="34" xfId="0" applyFont="1" applyBorder="1" applyAlignment="1">
      <alignment horizontal="center"/>
    </xf>
    <xf numFmtId="0" fontId="16" fillId="0" borderId="35" xfId="0" applyFont="1" applyBorder="1" applyAlignment="1">
      <alignment horizontal="center"/>
    </xf>
    <xf numFmtId="0" fontId="16" fillId="0" borderId="36" xfId="0" applyFont="1" applyBorder="1" applyAlignment="1">
      <alignment horizontal="center"/>
    </xf>
    <xf numFmtId="0" fontId="16" fillId="0" borderId="34"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33" xfId="0" applyFont="1" applyBorder="1" applyAlignment="1">
      <alignment horizontal="center" vertical="center" wrapText="1"/>
    </xf>
    <xf numFmtId="0" fontId="20" fillId="0" borderId="34" xfId="0" applyFont="1" applyBorder="1" applyAlignment="1">
      <alignment horizontal="center" vertical="center"/>
    </xf>
    <xf numFmtId="0" fontId="20" fillId="0" borderId="35" xfId="0" applyFont="1" applyBorder="1" applyAlignment="1">
      <alignment horizontal="center" vertical="center"/>
    </xf>
    <xf numFmtId="0" fontId="20" fillId="0" borderId="31" xfId="0" applyFont="1" applyBorder="1" applyAlignment="1">
      <alignment horizontal="center" vertical="center"/>
    </xf>
    <xf numFmtId="0" fontId="20" fillId="0" borderId="32" xfId="0" applyFont="1" applyBorder="1" applyAlignment="1">
      <alignment horizontal="center" vertical="center"/>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2" fillId="0" borderId="40" xfId="0" applyFont="1" applyFill="1" applyBorder="1" applyAlignment="1">
      <alignment horizontal="center" vertical="center"/>
    </xf>
    <xf numFmtId="0" fontId="12" fillId="0" borderId="39" xfId="0" applyFont="1" applyFill="1" applyBorder="1" applyAlignment="1">
      <alignment horizontal="center" vertical="center"/>
    </xf>
    <xf numFmtId="0" fontId="17" fillId="9" borderId="40" xfId="0" applyFont="1" applyFill="1" applyBorder="1" applyAlignment="1">
      <alignment horizontal="left" vertical="center"/>
    </xf>
    <xf numFmtId="0" fontId="17" fillId="9" borderId="41" xfId="0" applyFont="1" applyFill="1" applyBorder="1" applyAlignment="1">
      <alignment horizontal="left" vertical="center"/>
    </xf>
    <xf numFmtId="0" fontId="17" fillId="9" borderId="39" xfId="0" applyFont="1" applyFill="1" applyBorder="1" applyAlignment="1">
      <alignment horizontal="left" vertical="center"/>
    </xf>
    <xf numFmtId="0" fontId="17" fillId="0" borderId="37" xfId="0" applyFont="1" applyBorder="1" applyAlignment="1">
      <alignment horizontal="center" vertical="center"/>
    </xf>
    <xf numFmtId="0" fontId="17" fillId="0" borderId="0" xfId="0" applyFont="1" applyBorder="1" applyAlignment="1">
      <alignment horizontal="center" vertical="center"/>
    </xf>
    <xf numFmtId="0" fontId="8" fillId="0" borderId="0" xfId="0" applyFont="1" applyAlignment="1">
      <alignment horizontal="center"/>
    </xf>
    <xf numFmtId="0" fontId="17" fillId="0" borderId="40" xfId="0" applyFont="1" applyFill="1" applyBorder="1" applyAlignment="1">
      <alignment horizontal="center" vertical="center"/>
    </xf>
    <xf numFmtId="0" fontId="17" fillId="0" borderId="39" xfId="0" applyFont="1" applyFill="1" applyBorder="1" applyAlignment="1">
      <alignment horizontal="center" vertical="center"/>
    </xf>
    <xf numFmtId="0" fontId="17" fillId="0" borderId="34" xfId="0" applyFont="1" applyBorder="1" applyAlignment="1">
      <alignment horizontal="center" vertical="center"/>
    </xf>
    <xf numFmtId="0" fontId="17" fillId="0" borderId="31" xfId="0" applyFont="1" applyBorder="1" applyAlignment="1">
      <alignment horizontal="center" vertical="center"/>
    </xf>
    <xf numFmtId="0" fontId="19" fillId="0" borderId="40" xfId="0" applyFont="1" applyBorder="1" applyAlignment="1">
      <alignment horizontal="left" vertical="center"/>
    </xf>
    <xf numFmtId="0" fontId="19" fillId="0" borderId="41" xfId="0" applyFont="1" applyBorder="1" applyAlignment="1">
      <alignment horizontal="left" vertical="center"/>
    </xf>
    <xf numFmtId="0" fontId="19" fillId="0" borderId="39" xfId="0" applyFont="1" applyBorder="1" applyAlignment="1">
      <alignment horizontal="left" vertical="center"/>
    </xf>
    <xf numFmtId="0" fontId="17" fillId="0" borderId="40" xfId="0" applyFont="1" applyBorder="1" applyAlignment="1">
      <alignment horizontal="left" vertical="center"/>
    </xf>
    <xf numFmtId="0" fontId="17" fillId="0" borderId="41" xfId="0" applyFont="1" applyBorder="1" applyAlignment="1">
      <alignment horizontal="left" vertical="center"/>
    </xf>
    <xf numFmtId="0" fontId="17" fillId="0" borderId="39" xfId="0" applyFont="1" applyBorder="1" applyAlignment="1">
      <alignment horizontal="left" vertical="center"/>
    </xf>
    <xf numFmtId="0" fontId="17" fillId="9" borderId="40" xfId="0" applyFont="1" applyFill="1" applyBorder="1" applyAlignment="1">
      <alignment horizontal="left" vertical="center" wrapText="1"/>
    </xf>
    <xf numFmtId="0" fontId="17" fillId="9" borderId="41"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17" fillId="9" borderId="34" xfId="0" applyFont="1" applyFill="1" applyBorder="1" applyAlignment="1">
      <alignment horizontal="left" vertical="center" wrapText="1"/>
    </xf>
    <xf numFmtId="0" fontId="17" fillId="9" borderId="36" xfId="0" applyFont="1" applyFill="1" applyBorder="1" applyAlignment="1">
      <alignment horizontal="left" vertical="center" wrapText="1"/>
    </xf>
    <xf numFmtId="0" fontId="17" fillId="9" borderId="37"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17" fillId="9" borderId="31" xfId="0" applyFont="1" applyFill="1" applyBorder="1" applyAlignment="1">
      <alignment horizontal="left" vertical="center" wrapText="1"/>
    </xf>
    <xf numFmtId="0" fontId="17" fillId="9" borderId="33" xfId="0" applyFont="1" applyFill="1" applyBorder="1" applyAlignment="1">
      <alignment horizontal="left" vertical="center" wrapText="1"/>
    </xf>
    <xf numFmtId="0" fontId="17" fillId="9" borderId="34" xfId="0" applyFont="1" applyFill="1" applyBorder="1" applyAlignment="1">
      <alignment horizontal="center" vertical="center" wrapText="1"/>
    </xf>
    <xf numFmtId="0" fontId="17" fillId="9" borderId="36" xfId="0" applyFont="1" applyFill="1" applyBorder="1" applyAlignment="1">
      <alignment horizontal="center" vertical="center" wrapText="1"/>
    </xf>
    <xf numFmtId="0" fontId="17" fillId="9" borderId="37" xfId="0" applyFont="1" applyFill="1" applyBorder="1" applyAlignment="1">
      <alignment horizontal="center" vertical="center" wrapText="1"/>
    </xf>
    <xf numFmtId="0" fontId="17" fillId="9" borderId="38" xfId="0" applyFont="1" applyFill="1" applyBorder="1" applyAlignment="1">
      <alignment horizontal="center" vertical="center" wrapText="1"/>
    </xf>
    <xf numFmtId="0" fontId="17" fillId="9" borderId="31" xfId="0" applyFont="1" applyFill="1" applyBorder="1" applyAlignment="1">
      <alignment horizontal="center" vertical="center" wrapText="1"/>
    </xf>
    <xf numFmtId="0" fontId="17" fillId="9" borderId="33" xfId="0" applyFont="1" applyFill="1" applyBorder="1" applyAlignment="1">
      <alignment horizontal="center" vertical="center" wrapText="1"/>
    </xf>
    <xf numFmtId="0" fontId="19" fillId="9" borderId="40" xfId="0" applyFont="1" applyFill="1" applyBorder="1" applyAlignment="1">
      <alignment horizontal="left" vertical="center"/>
    </xf>
    <xf numFmtId="0" fontId="19" fillId="9" borderId="41" xfId="0" applyFont="1" applyFill="1" applyBorder="1" applyAlignment="1">
      <alignment horizontal="left" vertical="center"/>
    </xf>
    <xf numFmtId="0" fontId="19" fillId="9" borderId="39" xfId="0" applyFont="1" applyFill="1" applyBorder="1" applyAlignment="1">
      <alignment horizontal="left" vertical="center"/>
    </xf>
    <xf numFmtId="0" fontId="26" fillId="9" borderId="34" xfId="0" applyFont="1" applyFill="1" applyBorder="1" applyAlignment="1">
      <alignment horizontal="center" vertical="center"/>
    </xf>
    <xf numFmtId="0" fontId="26" fillId="9" borderId="37" xfId="0" applyFont="1" applyFill="1" applyBorder="1" applyAlignment="1">
      <alignment horizontal="center" vertical="center"/>
    </xf>
    <xf numFmtId="0" fontId="26" fillId="9" borderId="31" xfId="0" applyFont="1" applyFill="1" applyBorder="1" applyAlignment="1">
      <alignment horizontal="center" vertical="center"/>
    </xf>
    <xf numFmtId="0" fontId="17" fillId="11" borderId="40" xfId="0" applyFont="1" applyFill="1" applyBorder="1" applyAlignment="1">
      <alignment horizontal="left" vertical="center"/>
    </xf>
    <xf numFmtId="0" fontId="17" fillId="11" borderId="41" xfId="0" applyFont="1" applyFill="1" applyBorder="1" applyAlignment="1">
      <alignment horizontal="left" vertical="center"/>
    </xf>
    <xf numFmtId="0" fontId="17" fillId="11" borderId="39" xfId="0" applyFont="1" applyFill="1" applyBorder="1" applyAlignment="1">
      <alignment horizontal="left" vertical="center"/>
    </xf>
    <xf numFmtId="0" fontId="17" fillId="11" borderId="34" xfId="0" applyFont="1" applyFill="1" applyBorder="1" applyAlignment="1">
      <alignment horizontal="left" vertical="center" wrapText="1"/>
    </xf>
    <xf numFmtId="0" fontId="17" fillId="11" borderId="36" xfId="0" applyFont="1" applyFill="1" applyBorder="1" applyAlignment="1">
      <alignment horizontal="left" vertical="center" wrapText="1"/>
    </xf>
    <xf numFmtId="0" fontId="19" fillId="11" borderId="40" xfId="0" applyFont="1" applyFill="1" applyBorder="1" applyAlignment="1">
      <alignment horizontal="left" vertical="center"/>
    </xf>
    <xf numFmtId="0" fontId="19" fillId="11" borderId="41" xfId="0" applyFont="1" applyFill="1" applyBorder="1" applyAlignment="1">
      <alignment horizontal="left" vertical="center"/>
    </xf>
    <xf numFmtId="0" fontId="19" fillId="11" borderId="39" xfId="0" applyFont="1" applyFill="1" applyBorder="1" applyAlignment="1">
      <alignment horizontal="left" vertical="center"/>
    </xf>
    <xf numFmtId="0" fontId="17" fillId="11" borderId="40" xfId="0" applyFont="1" applyFill="1" applyBorder="1" applyAlignment="1">
      <alignment horizontal="left" vertical="center" wrapText="1"/>
    </xf>
    <xf numFmtId="0" fontId="17" fillId="11" borderId="41" xfId="0" applyFont="1" applyFill="1" applyBorder="1" applyAlignment="1">
      <alignment horizontal="left" vertical="center" wrapText="1"/>
    </xf>
    <xf numFmtId="0" fontId="17" fillId="11" borderId="39" xfId="0" applyFont="1" applyFill="1" applyBorder="1" applyAlignment="1">
      <alignment horizontal="left" vertical="center" wrapText="1"/>
    </xf>
    <xf numFmtId="164" fontId="19" fillId="11" borderId="40" xfId="2" applyNumberFormat="1" applyFont="1" applyFill="1" applyBorder="1" applyAlignment="1">
      <alignment horizontal="center" vertical="center"/>
    </xf>
    <xf numFmtId="164" fontId="19" fillId="11" borderId="41" xfId="2" applyNumberFormat="1" applyFont="1" applyFill="1" applyBorder="1" applyAlignment="1">
      <alignment horizontal="center" vertical="center"/>
    </xf>
    <xf numFmtId="164" fontId="19" fillId="11" borderId="39" xfId="2" applyNumberFormat="1" applyFont="1" applyFill="1" applyBorder="1" applyAlignment="1">
      <alignment horizontal="center" vertical="center"/>
    </xf>
    <xf numFmtId="0" fontId="35" fillId="11" borderId="34" xfId="0" applyFont="1" applyFill="1" applyBorder="1" applyAlignment="1">
      <alignment horizontal="center" vertical="center"/>
    </xf>
    <xf numFmtId="0" fontId="35" fillId="11" borderId="37" xfId="0" applyFont="1" applyFill="1" applyBorder="1" applyAlignment="1">
      <alignment horizontal="center" vertical="center"/>
    </xf>
    <xf numFmtId="0" fontId="35" fillId="11" borderId="31" xfId="0" applyFont="1" applyFill="1" applyBorder="1" applyAlignment="1">
      <alignment horizontal="center" vertical="center"/>
    </xf>
    <xf numFmtId="0" fontId="15" fillId="11" borderId="38" xfId="0" applyFont="1" applyFill="1" applyBorder="1" applyAlignment="1">
      <alignment horizontal="center" vertical="center" textRotation="255"/>
    </xf>
    <xf numFmtId="0" fontId="19" fillId="11" borderId="40" xfId="0" applyFont="1" applyFill="1" applyBorder="1" applyAlignment="1">
      <alignment horizontal="center" vertical="center" wrapText="1"/>
    </xf>
    <xf numFmtId="0" fontId="19" fillId="11" borderId="41" xfId="0" applyFont="1" applyFill="1" applyBorder="1" applyAlignment="1">
      <alignment horizontal="center" vertical="center" wrapText="1"/>
    </xf>
    <xf numFmtId="0" fontId="19" fillId="11" borderId="39" xfId="0" applyFont="1" applyFill="1" applyBorder="1" applyAlignment="1">
      <alignment horizontal="center" vertical="center" wrapText="1"/>
    </xf>
    <xf numFmtId="0" fontId="17" fillId="11" borderId="37" xfId="0" applyFont="1" applyFill="1" applyBorder="1" applyAlignment="1">
      <alignment horizontal="left" vertical="center" wrapText="1"/>
    </xf>
    <xf numFmtId="0" fontId="17" fillId="11" borderId="38" xfId="0" applyFont="1" applyFill="1" applyBorder="1" applyAlignment="1">
      <alignment horizontal="left" vertical="center" wrapText="1"/>
    </xf>
    <xf numFmtId="0" fontId="17" fillId="11" borderId="31" xfId="0" applyFont="1" applyFill="1" applyBorder="1" applyAlignment="1">
      <alignment horizontal="left" vertical="center" wrapText="1"/>
    </xf>
    <xf numFmtId="0" fontId="17" fillId="11" borderId="33" xfId="0" applyFont="1" applyFill="1" applyBorder="1" applyAlignment="1">
      <alignment horizontal="left" vertical="center" wrapText="1"/>
    </xf>
    <xf numFmtId="0" fontId="17" fillId="11" borderId="34" xfId="0" applyFont="1" applyFill="1" applyBorder="1" applyAlignment="1">
      <alignment horizontal="center" vertical="center" wrapText="1"/>
    </xf>
    <xf numFmtId="0" fontId="17" fillId="11" borderId="36" xfId="0" applyFont="1" applyFill="1" applyBorder="1" applyAlignment="1">
      <alignment horizontal="center" vertical="center" wrapText="1"/>
    </xf>
    <xf numFmtId="0" fontId="17" fillId="11" borderId="37" xfId="0" applyFont="1" applyFill="1" applyBorder="1" applyAlignment="1">
      <alignment horizontal="center" vertical="center" wrapText="1"/>
    </xf>
    <xf numFmtId="0" fontId="17" fillId="11" borderId="38" xfId="0" applyFont="1" applyFill="1" applyBorder="1" applyAlignment="1">
      <alignment horizontal="center" vertical="center" wrapText="1"/>
    </xf>
    <xf numFmtId="0" fontId="17" fillId="11" borderId="31" xfId="0" applyFont="1" applyFill="1" applyBorder="1" applyAlignment="1">
      <alignment horizontal="center" vertical="center" wrapText="1"/>
    </xf>
    <xf numFmtId="0" fontId="17" fillId="11" borderId="33" xfId="0" applyFont="1" applyFill="1" applyBorder="1" applyAlignment="1">
      <alignment horizontal="center" vertical="center" wrapText="1"/>
    </xf>
    <xf numFmtId="0" fontId="15" fillId="9" borderId="38" xfId="0" applyFont="1" applyFill="1" applyBorder="1" applyAlignment="1">
      <alignment horizontal="center" vertical="center" textRotation="255"/>
    </xf>
    <xf numFmtId="0" fontId="19" fillId="9" borderId="40" xfId="0" applyFont="1" applyFill="1" applyBorder="1" applyAlignment="1">
      <alignment horizontal="center" vertical="center" wrapText="1"/>
    </xf>
    <xf numFmtId="0" fontId="19" fillId="9" borderId="41" xfId="0" applyFont="1" applyFill="1" applyBorder="1" applyAlignment="1">
      <alignment horizontal="center" vertical="center" wrapText="1"/>
    </xf>
    <xf numFmtId="0" fontId="19" fillId="9" borderId="39" xfId="0" applyFont="1" applyFill="1" applyBorder="1" applyAlignment="1">
      <alignment horizontal="center" vertical="center" wrapText="1"/>
    </xf>
    <xf numFmtId="9" fontId="19" fillId="11" borderId="36" xfId="2" applyFont="1" applyFill="1" applyBorder="1" applyAlignment="1">
      <alignment horizontal="center" vertical="center"/>
    </xf>
    <xf numFmtId="9" fontId="19" fillId="11" borderId="38" xfId="2" applyFont="1" applyFill="1" applyBorder="1" applyAlignment="1">
      <alignment horizontal="center" vertical="center"/>
    </xf>
    <xf numFmtId="9" fontId="19" fillId="11" borderId="33" xfId="2" applyFont="1" applyFill="1" applyBorder="1" applyAlignment="1">
      <alignment horizontal="center" vertical="center"/>
    </xf>
    <xf numFmtId="1" fontId="19" fillId="11" borderId="40" xfId="0" applyNumberFormat="1" applyFont="1" applyFill="1" applyBorder="1" applyAlignment="1">
      <alignment horizontal="center" vertical="center"/>
    </xf>
    <xf numFmtId="1" fontId="19" fillId="11" borderId="41" xfId="0" applyNumberFormat="1" applyFont="1" applyFill="1" applyBorder="1" applyAlignment="1">
      <alignment horizontal="center" vertical="center"/>
    </xf>
    <xf numFmtId="1" fontId="19" fillId="11" borderId="39" xfId="0" applyNumberFormat="1" applyFont="1" applyFill="1" applyBorder="1" applyAlignment="1">
      <alignment horizontal="center" vertical="center"/>
    </xf>
    <xf numFmtId="0" fontId="26" fillId="11" borderId="34" xfId="0" applyFont="1" applyFill="1" applyBorder="1" applyAlignment="1">
      <alignment horizontal="center" vertical="center"/>
    </xf>
    <xf numFmtId="0" fontId="26" fillId="11" borderId="37" xfId="0" applyFont="1" applyFill="1" applyBorder="1" applyAlignment="1">
      <alignment horizontal="center" vertical="center"/>
    </xf>
    <xf numFmtId="0" fontId="26" fillId="11" borderId="31" xfId="0" applyFont="1" applyFill="1" applyBorder="1" applyAlignment="1">
      <alignment horizontal="center" vertical="center"/>
    </xf>
    <xf numFmtId="0" fontId="15" fillId="13" borderId="38" xfId="0" applyFont="1" applyFill="1" applyBorder="1" applyAlignment="1">
      <alignment horizontal="center" vertical="center" textRotation="255"/>
    </xf>
    <xf numFmtId="0" fontId="19" fillId="13" borderId="40" xfId="0" applyFont="1" applyFill="1" applyBorder="1" applyAlignment="1">
      <alignment horizontal="center" vertical="center" wrapText="1"/>
    </xf>
    <xf numFmtId="0" fontId="19" fillId="13" borderId="41" xfId="0" applyFont="1" applyFill="1" applyBorder="1" applyAlignment="1">
      <alignment horizontal="center" vertical="center" wrapText="1"/>
    </xf>
    <xf numFmtId="0" fontId="19" fillId="13" borderId="39" xfId="0" applyFont="1" applyFill="1" applyBorder="1" applyAlignment="1">
      <alignment horizontal="center" vertical="center" wrapText="1"/>
    </xf>
    <xf numFmtId="0" fontId="17" fillId="13" borderId="40" xfId="0" applyFont="1" applyFill="1" applyBorder="1" applyAlignment="1">
      <alignment horizontal="left" vertical="center" wrapText="1"/>
    </xf>
    <xf numFmtId="0" fontId="17" fillId="13" borderId="41" xfId="0" applyFont="1" applyFill="1" applyBorder="1" applyAlignment="1">
      <alignment horizontal="left" vertical="center" wrapText="1"/>
    </xf>
    <xf numFmtId="0" fontId="17" fillId="13" borderId="39" xfId="0" applyFont="1" applyFill="1" applyBorder="1" applyAlignment="1">
      <alignment horizontal="left" vertical="center" wrapText="1"/>
    </xf>
    <xf numFmtId="0" fontId="17" fillId="13" borderId="34" xfId="0" applyFont="1" applyFill="1" applyBorder="1" applyAlignment="1">
      <alignment horizontal="left" vertical="center" wrapText="1"/>
    </xf>
    <xf numFmtId="0" fontId="17" fillId="13" borderId="36" xfId="0" applyFont="1" applyFill="1" applyBorder="1" applyAlignment="1">
      <alignment horizontal="left" vertical="center" wrapText="1"/>
    </xf>
    <xf numFmtId="0" fontId="17" fillId="13" borderId="37" xfId="0" applyFont="1" applyFill="1" applyBorder="1" applyAlignment="1">
      <alignment horizontal="left" vertical="center" wrapText="1"/>
    </xf>
    <xf numFmtId="0" fontId="17" fillId="13" borderId="38" xfId="0" applyFont="1" applyFill="1" applyBorder="1" applyAlignment="1">
      <alignment horizontal="left" vertical="center" wrapText="1"/>
    </xf>
    <xf numFmtId="0" fontId="17" fillId="13" borderId="31" xfId="0" applyFont="1" applyFill="1" applyBorder="1" applyAlignment="1">
      <alignment horizontal="left" vertical="center" wrapText="1"/>
    </xf>
    <xf numFmtId="0" fontId="17" fillId="13" borderId="33" xfId="0" applyFont="1" applyFill="1" applyBorder="1" applyAlignment="1">
      <alignment horizontal="left" vertical="center" wrapText="1"/>
    </xf>
    <xf numFmtId="0" fontId="17" fillId="13" borderId="34" xfId="0" applyFont="1" applyFill="1" applyBorder="1" applyAlignment="1">
      <alignment horizontal="center" vertical="center" wrapText="1"/>
    </xf>
    <xf numFmtId="0" fontId="17" fillId="13" borderId="36" xfId="0" applyFont="1" applyFill="1" applyBorder="1" applyAlignment="1">
      <alignment horizontal="center" vertical="center" wrapText="1"/>
    </xf>
    <xf numFmtId="0" fontId="17" fillId="13" borderId="37" xfId="0" applyFont="1" applyFill="1" applyBorder="1" applyAlignment="1">
      <alignment horizontal="center" vertical="center" wrapText="1"/>
    </xf>
    <xf numFmtId="0" fontId="17" fillId="13" borderId="38" xfId="0" applyFont="1" applyFill="1" applyBorder="1" applyAlignment="1">
      <alignment horizontal="center" vertical="center" wrapText="1"/>
    </xf>
    <xf numFmtId="0" fontId="17" fillId="13" borderId="31" xfId="0" applyFont="1" applyFill="1" applyBorder="1" applyAlignment="1">
      <alignment horizontal="center" vertical="center" wrapText="1"/>
    </xf>
    <xf numFmtId="0" fontId="17" fillId="13" borderId="33" xfId="0" applyFont="1" applyFill="1" applyBorder="1" applyAlignment="1">
      <alignment horizontal="center" vertical="center" wrapText="1"/>
    </xf>
    <xf numFmtId="0" fontId="19" fillId="13" borderId="40" xfId="0" applyFont="1" applyFill="1" applyBorder="1" applyAlignment="1">
      <alignment horizontal="left" vertical="center"/>
    </xf>
    <xf numFmtId="0" fontId="19" fillId="13" borderId="41" xfId="0" applyFont="1" applyFill="1" applyBorder="1" applyAlignment="1">
      <alignment horizontal="left" vertical="center"/>
    </xf>
    <xf numFmtId="0" fontId="19" fillId="13" borderId="39" xfId="0" applyFont="1" applyFill="1" applyBorder="1" applyAlignment="1">
      <alignment horizontal="left" vertical="center"/>
    </xf>
    <xf numFmtId="164" fontId="19" fillId="13" borderId="40" xfId="2" applyNumberFormat="1" applyFont="1" applyFill="1" applyBorder="1" applyAlignment="1">
      <alignment horizontal="center" vertical="center"/>
    </xf>
    <xf numFmtId="164" fontId="19" fillId="13" borderId="41" xfId="2" applyNumberFormat="1" applyFont="1" applyFill="1" applyBorder="1" applyAlignment="1">
      <alignment horizontal="center" vertical="center"/>
    </xf>
    <xf numFmtId="164" fontId="19" fillId="13" borderId="39" xfId="2" applyNumberFormat="1" applyFont="1" applyFill="1" applyBorder="1" applyAlignment="1">
      <alignment horizontal="center" vertical="center"/>
    </xf>
    <xf numFmtId="0" fontId="35" fillId="13" borderId="34" xfId="0" applyFont="1" applyFill="1" applyBorder="1" applyAlignment="1">
      <alignment horizontal="center" vertical="center"/>
    </xf>
    <xf numFmtId="0" fontId="35" fillId="13" borderId="37" xfId="0" applyFont="1" applyFill="1" applyBorder="1" applyAlignment="1">
      <alignment horizontal="center" vertical="center"/>
    </xf>
    <xf numFmtId="0" fontId="35" fillId="13" borderId="31" xfId="0" applyFont="1" applyFill="1" applyBorder="1" applyAlignment="1">
      <alignment horizontal="center" vertical="center"/>
    </xf>
    <xf numFmtId="9" fontId="19" fillId="13" borderId="36" xfId="2" applyFont="1" applyFill="1" applyBorder="1" applyAlignment="1">
      <alignment horizontal="center" vertical="center"/>
    </xf>
    <xf numFmtId="9" fontId="19" fillId="13" borderId="38" xfId="2" applyFont="1" applyFill="1" applyBorder="1" applyAlignment="1">
      <alignment horizontal="center" vertical="center"/>
    </xf>
    <xf numFmtId="9" fontId="19" fillId="13" borderId="33" xfId="2" applyFont="1" applyFill="1" applyBorder="1" applyAlignment="1">
      <alignment horizontal="center" vertical="center"/>
    </xf>
    <xf numFmtId="1" fontId="19" fillId="13" borderId="40" xfId="0" applyNumberFormat="1" applyFont="1" applyFill="1" applyBorder="1" applyAlignment="1">
      <alignment horizontal="center" vertical="center"/>
    </xf>
    <xf numFmtId="1" fontId="19" fillId="13" borderId="41" xfId="0" applyNumberFormat="1" applyFont="1" applyFill="1" applyBorder="1" applyAlignment="1">
      <alignment horizontal="center" vertical="center"/>
    </xf>
    <xf numFmtId="1" fontId="19" fillId="13" borderId="39" xfId="0" applyNumberFormat="1" applyFont="1" applyFill="1" applyBorder="1" applyAlignment="1">
      <alignment horizontal="center" vertical="center"/>
    </xf>
    <xf numFmtId="0" fontId="26" fillId="13" borderId="34" xfId="0" applyFont="1" applyFill="1" applyBorder="1" applyAlignment="1">
      <alignment horizontal="center" vertical="center"/>
    </xf>
    <xf numFmtId="0" fontId="26" fillId="13" borderId="37" xfId="0" applyFont="1" applyFill="1" applyBorder="1" applyAlignment="1">
      <alignment horizontal="center" vertical="center"/>
    </xf>
    <xf numFmtId="0" fontId="26" fillId="13" borderId="31" xfId="0" applyFont="1" applyFill="1" applyBorder="1" applyAlignment="1">
      <alignment horizontal="center" vertical="center"/>
    </xf>
    <xf numFmtId="0" fontId="17" fillId="15" borderId="34" xfId="0" applyFont="1" applyFill="1" applyBorder="1" applyAlignment="1">
      <alignment horizontal="left" vertical="center" wrapText="1"/>
    </xf>
    <xf numFmtId="0" fontId="17" fillId="15" borderId="36" xfId="0" applyFont="1" applyFill="1" applyBorder="1" applyAlignment="1">
      <alignment horizontal="left" vertical="center" wrapText="1"/>
    </xf>
    <xf numFmtId="164" fontId="19" fillId="15" borderId="40" xfId="2" applyNumberFormat="1" applyFont="1" applyFill="1" applyBorder="1" applyAlignment="1">
      <alignment horizontal="center" vertical="center"/>
    </xf>
    <xf numFmtId="164" fontId="19" fillId="15" borderId="41" xfId="2" applyNumberFormat="1" applyFont="1" applyFill="1" applyBorder="1" applyAlignment="1">
      <alignment horizontal="center" vertical="center"/>
    </xf>
    <xf numFmtId="164" fontId="19" fillId="15" borderId="39" xfId="2" applyNumberFormat="1" applyFont="1" applyFill="1" applyBorder="1" applyAlignment="1">
      <alignment horizontal="center" vertical="center"/>
    </xf>
    <xf numFmtId="0" fontId="17" fillId="15" borderId="40" xfId="0" applyFont="1" applyFill="1" applyBorder="1" applyAlignment="1">
      <alignment horizontal="left" vertical="center"/>
    </xf>
    <xf numFmtId="0" fontId="17" fillId="15" borderId="41" xfId="0" applyFont="1" applyFill="1" applyBorder="1" applyAlignment="1">
      <alignment horizontal="left" vertical="center"/>
    </xf>
    <xf numFmtId="0" fontId="17" fillId="15" borderId="39" xfId="0" applyFont="1" applyFill="1" applyBorder="1" applyAlignment="1">
      <alignment horizontal="left" vertical="center"/>
    </xf>
    <xf numFmtId="1" fontId="19" fillId="15" borderId="40" xfId="0" applyNumberFormat="1" applyFont="1" applyFill="1" applyBorder="1" applyAlignment="1">
      <alignment horizontal="center" vertical="center"/>
    </xf>
    <xf numFmtId="1" fontId="19" fillId="15" borderId="41" xfId="0" applyNumberFormat="1" applyFont="1" applyFill="1" applyBorder="1" applyAlignment="1">
      <alignment horizontal="center" vertical="center"/>
    </xf>
    <xf numFmtId="1" fontId="19" fillId="15" borderId="39" xfId="0" applyNumberFormat="1" applyFont="1" applyFill="1" applyBorder="1" applyAlignment="1">
      <alignment horizontal="center" vertical="center"/>
    </xf>
    <xf numFmtId="0" fontId="17" fillId="15" borderId="40" xfId="0" applyFont="1" applyFill="1" applyBorder="1" applyAlignment="1">
      <alignment horizontal="left" vertical="center" wrapText="1"/>
    </xf>
    <xf numFmtId="0" fontId="17" fillId="15" borderId="41" xfId="0" applyFont="1" applyFill="1" applyBorder="1" applyAlignment="1">
      <alignment horizontal="left" vertical="center" wrapText="1"/>
    </xf>
    <xf numFmtId="0" fontId="17" fillId="15" borderId="39" xfId="0" applyFont="1" applyFill="1" applyBorder="1" applyAlignment="1">
      <alignment horizontal="left" vertical="center" wrapText="1"/>
    </xf>
    <xf numFmtId="0" fontId="17" fillId="15" borderId="37" xfId="0" applyFont="1" applyFill="1" applyBorder="1" applyAlignment="1">
      <alignment horizontal="left" vertical="center" wrapText="1"/>
    </xf>
    <xf numFmtId="0" fontId="17" fillId="15" borderId="38" xfId="0" applyFont="1" applyFill="1" applyBorder="1" applyAlignment="1">
      <alignment horizontal="left" vertical="center" wrapText="1"/>
    </xf>
    <xf numFmtId="0" fontId="17" fillId="15" borderId="31" xfId="0" applyFont="1" applyFill="1" applyBorder="1" applyAlignment="1">
      <alignment horizontal="left" vertical="center" wrapText="1"/>
    </xf>
    <xf numFmtId="0" fontId="17" fillId="15" borderId="33" xfId="0" applyFont="1" applyFill="1" applyBorder="1" applyAlignment="1">
      <alignment horizontal="left" vertical="center" wrapText="1"/>
    </xf>
    <xf numFmtId="0" fontId="17" fillId="15" borderId="34" xfId="0" applyFont="1" applyFill="1" applyBorder="1" applyAlignment="1">
      <alignment horizontal="center" vertical="center" wrapText="1"/>
    </xf>
    <xf numFmtId="0" fontId="17" fillId="15" borderId="36" xfId="0" applyFont="1" applyFill="1" applyBorder="1" applyAlignment="1">
      <alignment horizontal="center" vertical="center" wrapText="1"/>
    </xf>
    <xf numFmtId="0" fontId="17" fillId="15" borderId="37" xfId="0" applyFont="1" applyFill="1" applyBorder="1" applyAlignment="1">
      <alignment horizontal="center" vertical="center" wrapText="1"/>
    </xf>
    <xf numFmtId="0" fontId="17" fillId="15" borderId="38" xfId="0" applyFont="1" applyFill="1" applyBorder="1" applyAlignment="1">
      <alignment horizontal="center" vertical="center" wrapText="1"/>
    </xf>
    <xf numFmtId="0" fontId="17" fillId="15" borderId="31" xfId="0" applyFont="1" applyFill="1" applyBorder="1" applyAlignment="1">
      <alignment horizontal="center" vertical="center" wrapText="1"/>
    </xf>
    <xf numFmtId="0" fontId="17" fillId="15" borderId="33" xfId="0" applyFont="1" applyFill="1" applyBorder="1" applyAlignment="1">
      <alignment horizontal="center" vertical="center" wrapText="1"/>
    </xf>
    <xf numFmtId="0" fontId="19" fillId="15" borderId="40" xfId="0" applyFont="1" applyFill="1" applyBorder="1" applyAlignment="1">
      <alignment horizontal="left" vertical="center"/>
    </xf>
    <xf numFmtId="0" fontId="19" fillId="15" borderId="41" xfId="0" applyFont="1" applyFill="1" applyBorder="1" applyAlignment="1">
      <alignment horizontal="left" vertical="center"/>
    </xf>
    <xf numFmtId="0" fontId="19" fillId="15" borderId="39" xfId="0" applyFont="1" applyFill="1" applyBorder="1" applyAlignment="1">
      <alignment horizontal="left" vertical="center"/>
    </xf>
    <xf numFmtId="0" fontId="19" fillId="15" borderId="40" xfId="0" applyFont="1" applyFill="1" applyBorder="1" applyAlignment="1">
      <alignment horizontal="center" vertical="center" wrapText="1"/>
    </xf>
    <xf numFmtId="0" fontId="19" fillId="15" borderId="41" xfId="0" applyFont="1" applyFill="1" applyBorder="1" applyAlignment="1">
      <alignment horizontal="center" vertical="center" wrapText="1"/>
    </xf>
    <xf numFmtId="0" fontId="19" fillId="15" borderId="39" xfId="0" applyFont="1" applyFill="1" applyBorder="1" applyAlignment="1">
      <alignment horizontal="center" vertical="center" wrapText="1"/>
    </xf>
    <xf numFmtId="0" fontId="15" fillId="15" borderId="38" xfId="0" applyFont="1" applyFill="1" applyBorder="1" applyAlignment="1">
      <alignment horizontal="center" vertical="center" textRotation="255"/>
    </xf>
    <xf numFmtId="0" fontId="17" fillId="16" borderId="40" xfId="0" applyFont="1" applyFill="1" applyBorder="1" applyAlignment="1">
      <alignment horizontal="left" vertical="center"/>
    </xf>
    <xf numFmtId="0" fontId="17" fillId="16" borderId="41" xfId="0" applyFont="1" applyFill="1" applyBorder="1" applyAlignment="1">
      <alignment horizontal="left" vertical="center"/>
    </xf>
    <xf numFmtId="0" fontId="17" fillId="16" borderId="39" xfId="0" applyFont="1" applyFill="1" applyBorder="1" applyAlignment="1">
      <alignment horizontal="left" vertical="center"/>
    </xf>
    <xf numFmtId="1" fontId="19" fillId="16" borderId="40" xfId="0" applyNumberFormat="1" applyFont="1" applyFill="1" applyBorder="1" applyAlignment="1">
      <alignment horizontal="center" vertical="center"/>
    </xf>
    <xf numFmtId="1" fontId="19" fillId="16" borderId="41" xfId="0" applyNumberFormat="1" applyFont="1" applyFill="1" applyBorder="1" applyAlignment="1">
      <alignment horizontal="center" vertical="center"/>
    </xf>
    <xf numFmtId="1" fontId="19" fillId="16" borderId="39" xfId="0" applyNumberFormat="1" applyFont="1" applyFill="1" applyBorder="1" applyAlignment="1">
      <alignment horizontal="center" vertical="center"/>
    </xf>
    <xf numFmtId="164" fontId="19" fillId="16" borderId="40" xfId="2" applyNumberFormat="1" applyFont="1" applyFill="1" applyBorder="1" applyAlignment="1">
      <alignment horizontal="center" vertical="center"/>
    </xf>
    <xf numFmtId="164" fontId="19" fillId="16" borderId="41" xfId="2" applyNumberFormat="1" applyFont="1" applyFill="1" applyBorder="1" applyAlignment="1">
      <alignment horizontal="center" vertical="center"/>
    </xf>
    <xf numFmtId="164" fontId="19" fillId="16" borderId="39" xfId="2" applyNumberFormat="1" applyFont="1" applyFill="1" applyBorder="1" applyAlignment="1">
      <alignment horizontal="center" vertical="center"/>
    </xf>
    <xf numFmtId="0" fontId="17" fillId="16" borderId="34" xfId="0" applyFont="1" applyFill="1" applyBorder="1" applyAlignment="1">
      <alignment horizontal="left" vertical="center" wrapText="1"/>
    </xf>
    <xf numFmtId="0" fontId="17" fillId="16" borderId="36" xfId="0" applyFont="1" applyFill="1" applyBorder="1" applyAlignment="1">
      <alignment horizontal="left" vertical="center" wrapText="1"/>
    </xf>
    <xf numFmtId="0" fontId="15" fillId="16" borderId="38" xfId="0" applyFont="1" applyFill="1" applyBorder="1" applyAlignment="1">
      <alignment horizontal="center" vertical="center" textRotation="255"/>
    </xf>
    <xf numFmtId="0" fontId="19" fillId="16" borderId="40" xfId="0" applyFont="1" applyFill="1" applyBorder="1" applyAlignment="1">
      <alignment horizontal="center" vertical="center" wrapText="1"/>
    </xf>
    <xf numFmtId="0" fontId="19" fillId="16" borderId="41" xfId="0" applyFont="1" applyFill="1" applyBorder="1" applyAlignment="1">
      <alignment horizontal="center" vertical="center" wrapText="1"/>
    </xf>
    <xf numFmtId="0" fontId="19" fillId="16" borderId="39" xfId="0" applyFont="1" applyFill="1" applyBorder="1" applyAlignment="1">
      <alignment horizontal="center" vertical="center" wrapText="1"/>
    </xf>
    <xf numFmtId="0" fontId="17" fillId="16" borderId="40" xfId="0" applyFont="1" applyFill="1" applyBorder="1" applyAlignment="1">
      <alignment horizontal="left" vertical="center" wrapText="1"/>
    </xf>
    <xf numFmtId="0" fontId="17" fillId="16" borderId="41" xfId="0" applyFont="1" applyFill="1" applyBorder="1" applyAlignment="1">
      <alignment horizontal="left" vertical="center" wrapText="1"/>
    </xf>
    <xf numFmtId="0" fontId="17" fillId="16" borderId="39" xfId="0" applyFont="1" applyFill="1" applyBorder="1" applyAlignment="1">
      <alignment horizontal="left" vertical="center" wrapText="1"/>
    </xf>
    <xf numFmtId="0" fontId="17" fillId="16" borderId="37" xfId="0" applyFont="1" applyFill="1" applyBorder="1" applyAlignment="1">
      <alignment horizontal="left" vertical="center" wrapText="1"/>
    </xf>
    <xf numFmtId="0" fontId="17" fillId="16" borderId="38" xfId="0" applyFont="1" applyFill="1" applyBorder="1" applyAlignment="1">
      <alignment horizontal="left" vertical="center" wrapText="1"/>
    </xf>
    <xf numFmtId="0" fontId="17" fillId="16" borderId="31" xfId="0" applyFont="1" applyFill="1" applyBorder="1" applyAlignment="1">
      <alignment horizontal="left" vertical="center" wrapText="1"/>
    </xf>
    <xf numFmtId="0" fontId="17" fillId="16" borderId="33" xfId="0" applyFont="1" applyFill="1" applyBorder="1" applyAlignment="1">
      <alignment horizontal="left" vertical="center" wrapText="1"/>
    </xf>
    <xf numFmtId="0" fontId="17" fillId="16" borderId="34" xfId="0" applyFont="1" applyFill="1" applyBorder="1" applyAlignment="1">
      <alignment horizontal="center" vertical="center" wrapText="1"/>
    </xf>
    <xf numFmtId="0" fontId="17" fillId="16" borderId="36" xfId="0" applyFont="1" applyFill="1" applyBorder="1" applyAlignment="1">
      <alignment horizontal="center" vertical="center" wrapText="1"/>
    </xf>
    <xf numFmtId="0" fontId="17" fillId="16" borderId="37" xfId="0" applyFont="1" applyFill="1" applyBorder="1" applyAlignment="1">
      <alignment horizontal="center" vertical="center" wrapText="1"/>
    </xf>
    <xf numFmtId="0" fontId="17" fillId="16" borderId="38" xfId="0" applyFont="1" applyFill="1" applyBorder="1" applyAlignment="1">
      <alignment horizontal="center" vertical="center" wrapText="1"/>
    </xf>
    <xf numFmtId="0" fontId="17" fillId="16" borderId="31" xfId="0" applyFont="1" applyFill="1" applyBorder="1" applyAlignment="1">
      <alignment horizontal="center" vertical="center" wrapText="1"/>
    </xf>
    <xf numFmtId="0" fontId="17" fillId="16" borderId="33" xfId="0" applyFont="1" applyFill="1" applyBorder="1" applyAlignment="1">
      <alignment horizontal="center" vertical="center" wrapText="1"/>
    </xf>
    <xf numFmtId="0" fontId="35" fillId="16" borderId="34" xfId="0" applyFont="1" applyFill="1" applyBorder="1" applyAlignment="1">
      <alignment horizontal="center" vertical="center"/>
    </xf>
    <xf numFmtId="0" fontId="35" fillId="16" borderId="37" xfId="0" applyFont="1" applyFill="1" applyBorder="1" applyAlignment="1">
      <alignment horizontal="center" vertical="center"/>
    </xf>
    <xf numFmtId="0" fontId="35" fillId="16" borderId="31" xfId="0" applyFont="1" applyFill="1" applyBorder="1" applyAlignment="1">
      <alignment horizontal="center" vertical="center"/>
    </xf>
    <xf numFmtId="9" fontId="19" fillId="16" borderId="36" xfId="2" applyFont="1" applyFill="1" applyBorder="1" applyAlignment="1">
      <alignment horizontal="center" vertical="center"/>
    </xf>
    <xf numFmtId="9" fontId="19" fillId="16" borderId="38" xfId="2" applyFont="1" applyFill="1" applyBorder="1" applyAlignment="1">
      <alignment horizontal="center" vertical="center"/>
    </xf>
    <xf numFmtId="9" fontId="19" fillId="16" borderId="33" xfId="2" applyFont="1" applyFill="1" applyBorder="1" applyAlignment="1">
      <alignment horizontal="center" vertical="center"/>
    </xf>
    <xf numFmtId="0" fontId="19" fillId="16" borderId="40" xfId="0" applyFont="1" applyFill="1" applyBorder="1" applyAlignment="1">
      <alignment horizontal="left" vertical="center"/>
    </xf>
    <xf numFmtId="0" fontId="19" fillId="16" borderId="41" xfId="0" applyFont="1" applyFill="1" applyBorder="1" applyAlignment="1">
      <alignment horizontal="left" vertical="center"/>
    </xf>
    <xf numFmtId="0" fontId="19" fillId="16" borderId="39" xfId="0" applyFont="1" applyFill="1" applyBorder="1" applyAlignment="1">
      <alignment horizontal="left" vertical="center"/>
    </xf>
    <xf numFmtId="0" fontId="26" fillId="16" borderId="34" xfId="0" applyFont="1" applyFill="1" applyBorder="1" applyAlignment="1">
      <alignment horizontal="center" vertical="center"/>
    </xf>
    <xf numFmtId="0" fontId="26" fillId="16" borderId="37" xfId="0" applyFont="1" applyFill="1" applyBorder="1" applyAlignment="1">
      <alignment horizontal="center" vertical="center"/>
    </xf>
    <xf numFmtId="0" fontId="26" fillId="16" borderId="31" xfId="0" applyFont="1" applyFill="1" applyBorder="1" applyAlignment="1">
      <alignment horizontal="center" vertical="center"/>
    </xf>
    <xf numFmtId="0" fontId="15" fillId="12" borderId="38" xfId="0" applyFont="1" applyFill="1" applyBorder="1" applyAlignment="1">
      <alignment horizontal="center" vertical="center" textRotation="255"/>
    </xf>
    <xf numFmtId="0" fontId="19" fillId="12" borderId="40" xfId="0" applyFont="1" applyFill="1" applyBorder="1" applyAlignment="1">
      <alignment horizontal="center" vertical="center" wrapText="1"/>
    </xf>
    <xf numFmtId="0" fontId="19" fillId="12" borderId="41" xfId="0" applyFont="1" applyFill="1" applyBorder="1" applyAlignment="1">
      <alignment horizontal="center" vertical="center" wrapText="1"/>
    </xf>
    <xf numFmtId="0" fontId="19" fillId="12" borderId="39" xfId="0" applyFont="1" applyFill="1" applyBorder="1" applyAlignment="1">
      <alignment horizontal="center" vertical="center" wrapText="1"/>
    </xf>
    <xf numFmtId="0" fontId="17" fillId="12" borderId="40" xfId="0" applyFont="1" applyFill="1" applyBorder="1" applyAlignment="1">
      <alignment horizontal="left" vertical="center" wrapText="1"/>
    </xf>
    <xf numFmtId="0" fontId="17" fillId="12" borderId="41" xfId="0" applyFont="1" applyFill="1" applyBorder="1" applyAlignment="1">
      <alignment horizontal="left" vertical="center" wrapText="1"/>
    </xf>
    <xf numFmtId="0" fontId="17" fillId="12" borderId="39" xfId="0" applyFont="1" applyFill="1" applyBorder="1" applyAlignment="1">
      <alignment horizontal="left" vertical="center" wrapText="1"/>
    </xf>
    <xf numFmtId="0" fontId="17" fillId="12" borderId="34" xfId="0" applyFont="1" applyFill="1" applyBorder="1" applyAlignment="1">
      <alignment horizontal="left" vertical="center" wrapText="1"/>
    </xf>
    <xf numFmtId="0" fontId="17" fillId="12" borderId="36" xfId="0" applyFont="1" applyFill="1" applyBorder="1" applyAlignment="1">
      <alignment horizontal="left" vertical="center" wrapText="1"/>
    </xf>
    <xf numFmtId="0" fontId="17" fillId="12" borderId="37" xfId="0" applyFont="1" applyFill="1" applyBorder="1" applyAlignment="1">
      <alignment horizontal="left" vertical="center" wrapText="1"/>
    </xf>
    <xf numFmtId="0" fontId="17" fillId="12" borderId="38" xfId="0" applyFont="1" applyFill="1" applyBorder="1" applyAlignment="1">
      <alignment horizontal="left" vertical="center" wrapText="1"/>
    </xf>
    <xf numFmtId="0" fontId="17" fillId="12" borderId="31" xfId="0" applyFont="1" applyFill="1" applyBorder="1" applyAlignment="1">
      <alignment horizontal="left" vertical="center" wrapText="1"/>
    </xf>
    <xf numFmtId="0" fontId="17" fillId="12" borderId="33" xfId="0" applyFont="1" applyFill="1" applyBorder="1" applyAlignment="1">
      <alignment horizontal="left" vertical="center" wrapText="1"/>
    </xf>
    <xf numFmtId="0" fontId="17" fillId="12" borderId="34" xfId="0" applyFont="1" applyFill="1" applyBorder="1" applyAlignment="1">
      <alignment horizontal="center" vertical="center" wrapText="1"/>
    </xf>
    <xf numFmtId="0" fontId="17" fillId="12" borderId="36" xfId="0" applyFont="1" applyFill="1" applyBorder="1" applyAlignment="1">
      <alignment horizontal="center" vertical="center" wrapText="1"/>
    </xf>
    <xf numFmtId="0" fontId="17" fillId="12" borderId="37" xfId="0" applyFont="1" applyFill="1" applyBorder="1" applyAlignment="1">
      <alignment horizontal="center" vertical="center" wrapText="1"/>
    </xf>
    <xf numFmtId="0" fontId="17" fillId="12" borderId="38" xfId="0" applyFont="1" applyFill="1" applyBorder="1" applyAlignment="1">
      <alignment horizontal="center" vertical="center" wrapText="1"/>
    </xf>
    <xf numFmtId="0" fontId="17" fillId="12" borderId="31" xfId="0" applyFont="1" applyFill="1" applyBorder="1" applyAlignment="1">
      <alignment horizontal="center" vertical="center" wrapText="1"/>
    </xf>
    <xf numFmtId="0" fontId="17" fillId="12" borderId="33" xfId="0" applyFont="1" applyFill="1" applyBorder="1" applyAlignment="1">
      <alignment horizontal="center" vertical="center" wrapText="1"/>
    </xf>
    <xf numFmtId="0" fontId="19" fillId="12" borderId="40" xfId="0" applyFont="1" applyFill="1" applyBorder="1" applyAlignment="1">
      <alignment horizontal="left" vertical="center"/>
    </xf>
    <xf numFmtId="0" fontId="19" fillId="12" borderId="41" xfId="0" applyFont="1" applyFill="1" applyBorder="1" applyAlignment="1">
      <alignment horizontal="left" vertical="center"/>
    </xf>
    <xf numFmtId="0" fontId="19" fillId="12" borderId="39" xfId="0" applyFont="1" applyFill="1" applyBorder="1" applyAlignment="1">
      <alignment horizontal="left" vertical="center"/>
    </xf>
    <xf numFmtId="9" fontId="19" fillId="12" borderId="36" xfId="2" applyFont="1" applyFill="1" applyBorder="1" applyAlignment="1">
      <alignment horizontal="center" vertical="center"/>
    </xf>
    <xf numFmtId="9" fontId="19" fillId="12" borderId="38" xfId="2" applyFont="1" applyFill="1" applyBorder="1" applyAlignment="1">
      <alignment horizontal="center" vertical="center"/>
    </xf>
    <xf numFmtId="9" fontId="19" fillId="12" borderId="33" xfId="2" applyFont="1" applyFill="1" applyBorder="1" applyAlignment="1">
      <alignment horizontal="center" vertical="center"/>
    </xf>
    <xf numFmtId="0" fontId="17" fillId="12" borderId="40" xfId="0" applyFont="1" applyFill="1" applyBorder="1" applyAlignment="1">
      <alignment horizontal="left" vertical="center"/>
    </xf>
    <xf numFmtId="0" fontId="17" fillId="12" borderId="41" xfId="0" applyFont="1" applyFill="1" applyBorder="1" applyAlignment="1">
      <alignment horizontal="left" vertical="center"/>
    </xf>
    <xf numFmtId="0" fontId="17" fillId="12" borderId="39" xfId="0" applyFont="1" applyFill="1" applyBorder="1" applyAlignment="1">
      <alignment horizontal="left" vertical="center"/>
    </xf>
    <xf numFmtId="1" fontId="19" fillId="12" borderId="40" xfId="0" applyNumberFormat="1" applyFont="1" applyFill="1" applyBorder="1" applyAlignment="1">
      <alignment horizontal="center" vertical="center"/>
    </xf>
    <xf numFmtId="1" fontId="19" fillId="12" borderId="41" xfId="0" applyNumberFormat="1" applyFont="1" applyFill="1" applyBorder="1" applyAlignment="1">
      <alignment horizontal="center" vertical="center"/>
    </xf>
    <xf numFmtId="1" fontId="19" fillId="12" borderId="39" xfId="0" applyNumberFormat="1" applyFont="1" applyFill="1" applyBorder="1" applyAlignment="1">
      <alignment horizontal="center" vertical="center"/>
    </xf>
    <xf numFmtId="164" fontId="19" fillId="12" borderId="40" xfId="2" applyNumberFormat="1" applyFont="1" applyFill="1" applyBorder="1" applyAlignment="1">
      <alignment horizontal="center" vertical="center"/>
    </xf>
    <xf numFmtId="164" fontId="19" fillId="12" borderId="41" xfId="2" applyNumberFormat="1" applyFont="1" applyFill="1" applyBorder="1" applyAlignment="1">
      <alignment horizontal="center" vertical="center"/>
    </xf>
    <xf numFmtId="164" fontId="19" fillId="12" borderId="39" xfId="2" applyNumberFormat="1" applyFont="1" applyFill="1" applyBorder="1" applyAlignment="1">
      <alignment horizontal="center" vertical="center"/>
    </xf>
    <xf numFmtId="0" fontId="17" fillId="12" borderId="28" xfId="0" applyFont="1" applyFill="1" applyBorder="1" applyAlignment="1">
      <alignment horizontal="left" vertical="center" wrapText="1"/>
    </xf>
    <xf numFmtId="0" fontId="17" fillId="12" borderId="29" xfId="0" applyFont="1" applyFill="1" applyBorder="1" applyAlignment="1">
      <alignment horizontal="left" vertical="center" wrapText="1"/>
    </xf>
    <xf numFmtId="0" fontId="0" fillId="0" borderId="0" xfId="0" applyFill="1" applyAlignment="1">
      <alignment horizontal="center"/>
    </xf>
    <xf numFmtId="0" fontId="8" fillId="15" borderId="19" xfId="0" applyFont="1" applyFill="1" applyBorder="1" applyAlignment="1">
      <alignment horizontal="center"/>
    </xf>
    <xf numFmtId="0" fontId="8" fillId="15" borderId="20" xfId="0" applyFont="1" applyFill="1" applyBorder="1" applyAlignment="1">
      <alignment horizontal="center"/>
    </xf>
    <xf numFmtId="0" fontId="8" fillId="15" borderId="21" xfId="0" applyFont="1" applyFill="1" applyBorder="1" applyAlignment="1">
      <alignment horizontal="center"/>
    </xf>
    <xf numFmtId="0" fontId="35" fillId="15" borderId="34" xfId="0" applyFont="1" applyFill="1" applyBorder="1" applyAlignment="1">
      <alignment horizontal="center" vertical="center"/>
    </xf>
    <xf numFmtId="0" fontId="35" fillId="15" borderId="37" xfId="0" applyFont="1" applyFill="1" applyBorder="1" applyAlignment="1">
      <alignment horizontal="center" vertical="center"/>
    </xf>
    <xf numFmtId="0" fontId="35" fillId="15" borderId="31" xfId="0" applyFont="1" applyFill="1" applyBorder="1" applyAlignment="1">
      <alignment horizontal="center" vertical="center"/>
    </xf>
    <xf numFmtId="9" fontId="19" fillId="15" borderId="36" xfId="2" applyFont="1" applyFill="1" applyBorder="1" applyAlignment="1">
      <alignment horizontal="center" vertical="center"/>
    </xf>
    <xf numFmtId="9" fontId="19" fillId="15" borderId="38" xfId="2" applyFont="1" applyFill="1" applyBorder="1" applyAlignment="1">
      <alignment horizontal="center" vertical="center"/>
    </xf>
    <xf numFmtId="9" fontId="19" fillId="15" borderId="33" xfId="2" applyFont="1" applyFill="1" applyBorder="1" applyAlignment="1">
      <alignment horizontal="center" vertical="center"/>
    </xf>
    <xf numFmtId="0" fontId="26" fillId="15" borderId="34" xfId="0" applyFont="1" applyFill="1" applyBorder="1" applyAlignment="1">
      <alignment horizontal="center" vertical="center"/>
    </xf>
    <xf numFmtId="0" fontId="26" fillId="15" borderId="37" xfId="0" applyFont="1" applyFill="1" applyBorder="1" applyAlignment="1">
      <alignment horizontal="center" vertical="center"/>
    </xf>
    <xf numFmtId="0" fontId="26" fillId="15" borderId="31" xfId="0" applyFont="1" applyFill="1" applyBorder="1" applyAlignment="1">
      <alignment horizontal="center" vertical="center"/>
    </xf>
    <xf numFmtId="0" fontId="5" fillId="0" borderId="0" xfId="4" applyFont="1" applyAlignment="1">
      <alignment horizontal="center" wrapText="1"/>
    </xf>
    <xf numFmtId="0" fontId="32" fillId="0" borderId="0" xfId="4" applyFont="1" applyAlignment="1">
      <alignment horizontal="center" wrapText="1"/>
    </xf>
    <xf numFmtId="0" fontId="52" fillId="24" borderId="2" xfId="4" applyFont="1" applyFill="1" applyBorder="1" applyAlignment="1">
      <alignment horizontal="center"/>
    </xf>
    <xf numFmtId="0" fontId="52" fillId="24" borderId="3" xfId="4" applyFont="1" applyFill="1" applyBorder="1" applyAlignment="1">
      <alignment horizontal="center"/>
    </xf>
    <xf numFmtId="0" fontId="52" fillId="24" borderId="4" xfId="4" applyFont="1" applyFill="1" applyBorder="1" applyAlignment="1">
      <alignment horizontal="center"/>
    </xf>
    <xf numFmtId="0" fontId="53" fillId="24" borderId="2" xfId="4" applyFont="1" applyFill="1" applyBorder="1" applyAlignment="1">
      <alignment horizontal="center"/>
    </xf>
    <xf numFmtId="0" fontId="53" fillId="24" borderId="3" xfId="4" applyFont="1" applyFill="1" applyBorder="1" applyAlignment="1">
      <alignment horizontal="center"/>
    </xf>
    <xf numFmtId="0" fontId="53" fillId="24" borderId="4" xfId="4" applyFont="1" applyFill="1" applyBorder="1" applyAlignment="1">
      <alignment horizontal="center"/>
    </xf>
    <xf numFmtId="0" fontId="46" fillId="0" borderId="0" xfId="4" applyFont="1" applyAlignment="1">
      <alignment horizontal="center" vertical="center"/>
    </xf>
    <xf numFmtId="0" fontId="19" fillId="0" borderId="0" xfId="4" applyFont="1" applyAlignment="1">
      <alignment horizontal="center" wrapText="1"/>
    </xf>
    <xf numFmtId="0" fontId="44" fillId="12" borderId="34" xfId="0" applyFont="1" applyFill="1" applyBorder="1" applyAlignment="1">
      <alignment horizontal="center" vertical="center"/>
    </xf>
    <xf numFmtId="0" fontId="44" fillId="12" borderId="37" xfId="0" applyFont="1" applyFill="1" applyBorder="1" applyAlignment="1">
      <alignment horizontal="center" vertical="center"/>
    </xf>
    <xf numFmtId="0" fontId="44" fillId="12" borderId="31" xfId="0" applyFont="1" applyFill="1" applyBorder="1" applyAlignment="1">
      <alignment horizontal="center" vertical="center"/>
    </xf>
    <xf numFmtId="0" fontId="26" fillId="12" borderId="34" xfId="0" applyFont="1" applyFill="1" applyBorder="1" applyAlignment="1">
      <alignment horizontal="center" vertical="center"/>
    </xf>
    <xf numFmtId="0" fontId="26" fillId="12" borderId="37" xfId="0" applyFont="1" applyFill="1" applyBorder="1" applyAlignment="1">
      <alignment horizontal="center" vertical="center"/>
    </xf>
    <xf numFmtId="0" fontId="26" fillId="12" borderId="31" xfId="0" applyFont="1" applyFill="1" applyBorder="1" applyAlignment="1">
      <alignment horizontal="center" vertical="center"/>
    </xf>
    <xf numFmtId="0" fontId="55" fillId="12" borderId="34" xfId="0" applyFont="1" applyFill="1" applyBorder="1" applyAlignment="1">
      <alignment horizontal="center" vertical="center"/>
    </xf>
    <xf numFmtId="0" fontId="55" fillId="12" borderId="37" xfId="0" applyFont="1" applyFill="1" applyBorder="1" applyAlignment="1">
      <alignment horizontal="center" vertical="center"/>
    </xf>
    <xf numFmtId="0" fontId="55" fillId="12" borderId="31" xfId="0" applyFont="1" applyFill="1" applyBorder="1" applyAlignment="1">
      <alignment horizontal="center" vertical="center"/>
    </xf>
    <xf numFmtId="0" fontId="8" fillId="0" borderId="20" xfId="0" applyFont="1" applyBorder="1" applyAlignment="1">
      <alignment horizontal="center"/>
    </xf>
    <xf numFmtId="0" fontId="41" fillId="24" borderId="2" xfId="4" applyFont="1" applyFill="1" applyBorder="1" applyAlignment="1">
      <alignment horizontal="center"/>
    </xf>
    <xf numFmtId="0" fontId="41" fillId="24" borderId="3" xfId="4" applyFont="1" applyFill="1" applyBorder="1" applyAlignment="1">
      <alignment horizontal="center"/>
    </xf>
    <xf numFmtId="0" fontId="41" fillId="24" borderId="4" xfId="4" applyFont="1" applyFill="1" applyBorder="1" applyAlignment="1">
      <alignment horizontal="center"/>
    </xf>
    <xf numFmtId="0" fontId="35" fillId="0" borderId="34" xfId="0" applyFont="1" applyFill="1" applyBorder="1" applyAlignment="1">
      <alignment horizontal="center" vertical="center"/>
    </xf>
    <xf numFmtId="0" fontId="35" fillId="0" borderId="37" xfId="0" applyFont="1" applyFill="1" applyBorder="1" applyAlignment="1">
      <alignment horizontal="center" vertical="center"/>
    </xf>
    <xf numFmtId="0" fontId="35" fillId="0" borderId="31" xfId="0" applyFont="1" applyFill="1" applyBorder="1" applyAlignment="1">
      <alignment horizontal="center" vertical="center"/>
    </xf>
    <xf numFmtId="0" fontId="20" fillId="0" borderId="34" xfId="0" applyFont="1" applyBorder="1" applyAlignment="1">
      <alignment horizontal="left" vertical="center" wrapText="1"/>
    </xf>
    <xf numFmtId="0" fontId="20" fillId="0" borderId="36" xfId="0" applyFont="1" applyBorder="1" applyAlignment="1">
      <alignment horizontal="left" vertical="center" wrapText="1"/>
    </xf>
    <xf numFmtId="0" fontId="20" fillId="0" borderId="28" xfId="0" applyFont="1" applyBorder="1" applyAlignment="1">
      <alignment horizontal="left" vertical="center" wrapText="1"/>
    </xf>
    <xf numFmtId="0" fontId="20" fillId="0" borderId="29" xfId="0" applyFont="1" applyBorder="1" applyAlignment="1">
      <alignment horizontal="left" vertical="center" wrapText="1"/>
    </xf>
    <xf numFmtId="166" fontId="19" fillId="0" borderId="40" xfId="0" applyNumberFormat="1" applyFont="1" applyBorder="1" applyAlignment="1">
      <alignment horizontal="center" vertical="center"/>
    </xf>
    <xf numFmtId="166" fontId="19" fillId="0" borderId="41" xfId="0" applyNumberFormat="1" applyFont="1" applyBorder="1" applyAlignment="1">
      <alignment horizontal="center" vertical="center"/>
    </xf>
    <xf numFmtId="166" fontId="19" fillId="0" borderId="39" xfId="0" applyNumberFormat="1" applyFont="1" applyBorder="1" applyAlignment="1">
      <alignment horizontal="center" vertical="center"/>
    </xf>
    <xf numFmtId="0" fontId="0" fillId="0" borderId="37" xfId="0" applyBorder="1" applyAlignment="1">
      <alignment horizontal="left" vertical="center" wrapText="1"/>
    </xf>
    <xf numFmtId="0" fontId="0" fillId="0" borderId="38" xfId="0" applyBorder="1" applyAlignment="1">
      <alignment horizontal="left" vertical="center" wrapText="1"/>
    </xf>
    <xf numFmtId="0" fontId="0" fillId="0" borderId="31" xfId="0" applyBorder="1" applyAlignment="1">
      <alignment horizontal="left" vertical="center" wrapText="1"/>
    </xf>
    <xf numFmtId="0" fontId="0" fillId="0" borderId="33" xfId="0" applyBorder="1" applyAlignment="1">
      <alignment horizontal="left"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31" xfId="0" applyBorder="1" applyAlignment="1">
      <alignment horizontal="center" vertical="center" wrapText="1"/>
    </xf>
    <xf numFmtId="0" fontId="0" fillId="0" borderId="33" xfId="0" applyBorder="1" applyAlignment="1">
      <alignment horizontal="center" vertical="center" wrapText="1"/>
    </xf>
    <xf numFmtId="0" fontId="26" fillId="0" borderId="34" xfId="0" applyFont="1" applyFill="1" applyBorder="1" applyAlignment="1">
      <alignment horizontal="center" vertical="center"/>
    </xf>
    <xf numFmtId="0" fontId="26" fillId="0" borderId="37" xfId="0" applyFont="1" applyFill="1" applyBorder="1" applyAlignment="1">
      <alignment horizontal="center" vertical="center"/>
    </xf>
    <xf numFmtId="0" fontId="26" fillId="0" borderId="31" xfId="0" applyFont="1" applyFill="1" applyBorder="1" applyAlignment="1">
      <alignment horizontal="center" vertical="center"/>
    </xf>
    <xf numFmtId="0" fontId="19" fillId="0" borderId="40" xfId="0" applyFont="1" applyBorder="1" applyAlignment="1">
      <alignment horizontal="center" vertical="center" wrapText="1"/>
    </xf>
    <xf numFmtId="0" fontId="19" fillId="0" borderId="41" xfId="0" applyFont="1" applyBorder="1" applyAlignment="1">
      <alignment horizontal="center" vertical="center" wrapText="1"/>
    </xf>
    <xf numFmtId="0" fontId="19" fillId="0" borderId="39" xfId="0" applyFont="1" applyBorder="1" applyAlignment="1">
      <alignment horizontal="center" vertical="center" wrapText="1"/>
    </xf>
    <xf numFmtId="0" fontId="17" fillId="0" borderId="40" xfId="0" applyFont="1" applyBorder="1" applyAlignment="1">
      <alignment horizontal="left" vertical="top" wrapText="1"/>
    </xf>
    <xf numFmtId="0" fontId="17" fillId="0" borderId="41" xfId="0" applyFont="1" applyBorder="1" applyAlignment="1">
      <alignment horizontal="left" vertical="top" wrapText="1"/>
    </xf>
    <xf numFmtId="0" fontId="17" fillId="0" borderId="39" xfId="0" applyFont="1" applyBorder="1" applyAlignment="1">
      <alignment horizontal="left" vertical="top" wrapText="1"/>
    </xf>
  </cellXfs>
  <cellStyles count="6">
    <cellStyle name="Incorrecto 2" xfId="3"/>
    <cellStyle name="Millares" xfId="1" builtinId="3"/>
    <cellStyle name="Normal" xfId="0" builtinId="0"/>
    <cellStyle name="Normal 2" xfId="4"/>
    <cellStyle name="Porcentaje" xfId="2" builtinId="5"/>
    <cellStyle name="Porcentaje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485775</xdr:colOff>
      <xdr:row>0</xdr:row>
      <xdr:rowOff>85725</xdr:rowOff>
    </xdr:from>
    <xdr:to>
      <xdr:col>1</xdr:col>
      <xdr:colOff>571500</xdr:colOff>
      <xdr:row>4</xdr:row>
      <xdr:rowOff>169090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5775" y="85725"/>
          <a:ext cx="847725" cy="8453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923925</xdr:colOff>
      <xdr:row>0</xdr:row>
      <xdr:rowOff>57150</xdr:rowOff>
    </xdr:from>
    <xdr:to>
      <xdr:col>1</xdr:col>
      <xdr:colOff>847725</xdr:colOff>
      <xdr:row>4</xdr:row>
      <xdr:rowOff>140515</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3925" y="57150"/>
          <a:ext cx="847725" cy="8453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76200</xdr:colOff>
      <xdr:row>0</xdr:row>
      <xdr:rowOff>114300</xdr:rowOff>
    </xdr:from>
    <xdr:to>
      <xdr:col>1</xdr:col>
      <xdr:colOff>923925</xdr:colOff>
      <xdr:row>5</xdr:row>
      <xdr:rowOff>7165</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725" y="114300"/>
          <a:ext cx="847725" cy="84536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114300</xdr:colOff>
      <xdr:row>0</xdr:row>
      <xdr:rowOff>28575</xdr:rowOff>
    </xdr:from>
    <xdr:to>
      <xdr:col>1</xdr:col>
      <xdr:colOff>962025</xdr:colOff>
      <xdr:row>4</xdr:row>
      <xdr:rowOff>111940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9150" y="28575"/>
          <a:ext cx="847725" cy="84536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66675</xdr:colOff>
      <xdr:row>0</xdr:row>
      <xdr:rowOff>47625</xdr:rowOff>
    </xdr:from>
    <xdr:to>
      <xdr:col>1</xdr:col>
      <xdr:colOff>914400</xdr:colOff>
      <xdr:row>4</xdr:row>
      <xdr:rowOff>130990</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9150" y="47625"/>
          <a:ext cx="847725" cy="84536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638175</xdr:colOff>
      <xdr:row>0</xdr:row>
      <xdr:rowOff>66675</xdr:rowOff>
    </xdr:from>
    <xdr:to>
      <xdr:col>1</xdr:col>
      <xdr:colOff>571500</xdr:colOff>
      <xdr:row>4</xdr:row>
      <xdr:rowOff>150040</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175" y="66675"/>
          <a:ext cx="847725" cy="84536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428625</xdr:colOff>
      <xdr:row>1</xdr:row>
      <xdr:rowOff>76200</xdr:rowOff>
    </xdr:from>
    <xdr:to>
      <xdr:col>2</xdr:col>
      <xdr:colOff>765970</xdr:colOff>
      <xdr:row>5</xdr:row>
      <xdr:rowOff>125530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2075" y="266700"/>
          <a:ext cx="813595" cy="81133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G35"/>
  <sheetViews>
    <sheetView tabSelected="1" workbookViewId="0">
      <selection activeCell="G17" sqref="G17"/>
    </sheetView>
  </sheetViews>
  <sheetFormatPr baseColWidth="10" defaultRowHeight="15" x14ac:dyDescent="0.25"/>
  <cols>
    <col min="2" max="2" width="14.42578125" bestFit="1" customWidth="1"/>
  </cols>
  <sheetData>
    <row r="1" spans="2:7" x14ac:dyDescent="0.25">
      <c r="B1" s="398" t="s">
        <v>117</v>
      </c>
      <c r="C1" s="398"/>
      <c r="D1" s="398"/>
      <c r="E1" s="398"/>
      <c r="F1" s="398"/>
      <c r="G1" s="398"/>
    </row>
    <row r="2" spans="2:7" x14ac:dyDescent="0.25">
      <c r="B2" s="398" t="s">
        <v>118</v>
      </c>
      <c r="C2" s="398"/>
      <c r="D2" s="398"/>
      <c r="E2" s="398"/>
      <c r="F2" s="398"/>
      <c r="G2" s="398"/>
    </row>
    <row r="4" spans="2:7" x14ac:dyDescent="0.25">
      <c r="B4" s="399"/>
      <c r="C4" s="399"/>
      <c r="D4" s="399"/>
      <c r="E4" s="399"/>
      <c r="F4" s="399"/>
      <c r="G4" s="399"/>
    </row>
    <row r="5" spans="2:7" x14ac:dyDescent="0.25">
      <c r="B5" s="400" t="s">
        <v>0</v>
      </c>
      <c r="C5" s="400"/>
      <c r="D5" s="400"/>
      <c r="E5" s="400"/>
      <c r="F5" s="400"/>
      <c r="G5" s="400"/>
    </row>
    <row r="6" spans="2:7" x14ac:dyDescent="0.25">
      <c r="B6" s="389" t="s">
        <v>1</v>
      </c>
      <c r="C6" s="389"/>
      <c r="D6" s="389"/>
      <c r="E6" s="389"/>
      <c r="F6" s="389"/>
      <c r="G6" s="389"/>
    </row>
    <row r="7" spans="2:7" ht="15.75" thickBot="1" x14ac:dyDescent="0.3">
      <c r="B7" s="1"/>
      <c r="C7" s="1"/>
      <c r="D7" s="1"/>
      <c r="E7" s="1"/>
      <c r="F7" s="1"/>
      <c r="G7" s="1"/>
    </row>
    <row r="8" spans="2:7" ht="15.75" thickBot="1" x14ac:dyDescent="0.3">
      <c r="B8" s="2" t="s">
        <v>2</v>
      </c>
      <c r="C8" s="390" t="s">
        <v>45</v>
      </c>
      <c r="D8" s="391"/>
      <c r="E8" s="391"/>
      <c r="F8" s="391"/>
      <c r="G8" s="392"/>
    </row>
    <row r="9" spans="2:7" ht="15.75" thickBot="1" x14ac:dyDescent="0.3">
      <c r="B9" s="3" t="s">
        <v>3</v>
      </c>
      <c r="C9" s="4" t="s">
        <v>4</v>
      </c>
      <c r="D9" s="5" t="s">
        <v>5</v>
      </c>
      <c r="E9" s="383" t="s">
        <v>46</v>
      </c>
      <c r="F9" s="384"/>
      <c r="G9" s="385"/>
    </row>
    <row r="10" spans="2:7" ht="25.5" customHeight="1" thickBot="1" x14ac:dyDescent="0.3">
      <c r="B10" s="3" t="s">
        <v>6</v>
      </c>
      <c r="C10" s="383" t="s">
        <v>47</v>
      </c>
      <c r="D10" s="384"/>
      <c r="E10" s="384"/>
      <c r="F10" s="384"/>
      <c r="G10" s="385"/>
    </row>
    <row r="11" spans="2:7" ht="15.75" thickBot="1" x14ac:dyDescent="0.3">
      <c r="B11" s="3" t="s">
        <v>7</v>
      </c>
      <c r="C11" s="6" t="s">
        <v>8</v>
      </c>
      <c r="D11" s="5" t="s">
        <v>9</v>
      </c>
      <c r="E11" s="7" t="s">
        <v>10</v>
      </c>
      <c r="F11" s="5" t="s">
        <v>11</v>
      </c>
      <c r="G11" s="7" t="s">
        <v>12</v>
      </c>
    </row>
    <row r="12" spans="2:7" ht="15.75" thickBot="1" x14ac:dyDescent="0.3">
      <c r="B12" s="3" t="s">
        <v>13</v>
      </c>
      <c r="C12" s="383" t="s">
        <v>99</v>
      </c>
      <c r="D12" s="384"/>
      <c r="E12" s="384"/>
      <c r="F12" s="384"/>
      <c r="G12" s="385"/>
    </row>
    <row r="13" spans="2:7" ht="15.75" thickBot="1" x14ac:dyDescent="0.3">
      <c r="B13" s="393" t="s">
        <v>14</v>
      </c>
      <c r="C13" s="8" t="s">
        <v>15</v>
      </c>
      <c r="D13" s="8" t="s">
        <v>16</v>
      </c>
      <c r="E13" s="8" t="s">
        <v>17</v>
      </c>
      <c r="F13" s="8" t="s">
        <v>18</v>
      </c>
      <c r="G13" s="8" t="s">
        <v>19</v>
      </c>
    </row>
    <row r="14" spans="2:7" ht="15.75" thickBot="1" x14ac:dyDescent="0.3">
      <c r="B14" s="394"/>
      <c r="C14" s="7">
        <v>20</v>
      </c>
      <c r="D14" s="7">
        <v>40</v>
      </c>
      <c r="E14" s="7">
        <v>60</v>
      </c>
      <c r="F14" s="7">
        <v>100</v>
      </c>
      <c r="G14" s="7">
        <v>100</v>
      </c>
    </row>
    <row r="15" spans="2:7" ht="15.75" thickBot="1" x14ac:dyDescent="0.3">
      <c r="B15" s="3" t="s">
        <v>111</v>
      </c>
      <c r="C15" s="6">
        <v>20</v>
      </c>
      <c r="D15" s="7">
        <v>40</v>
      </c>
      <c r="E15" s="7">
        <v>60</v>
      </c>
      <c r="F15" s="7">
        <v>100</v>
      </c>
      <c r="G15" s="7">
        <v>100</v>
      </c>
    </row>
    <row r="16" spans="2:7" ht="15.75" thickBot="1" x14ac:dyDescent="0.3">
      <c r="B16" s="3" t="s">
        <v>105</v>
      </c>
      <c r="C16" s="6">
        <v>20</v>
      </c>
      <c r="D16" s="7">
        <v>40</v>
      </c>
      <c r="E16" s="7">
        <v>60</v>
      </c>
      <c r="F16" s="7">
        <v>100</v>
      </c>
      <c r="G16" s="7">
        <v>100</v>
      </c>
    </row>
    <row r="17" spans="2:7" ht="15.75" thickBot="1" x14ac:dyDescent="0.3">
      <c r="B17" s="3" t="s">
        <v>104</v>
      </c>
      <c r="C17" s="6">
        <v>20</v>
      </c>
      <c r="D17" s="7">
        <v>40</v>
      </c>
      <c r="E17" s="7">
        <v>60</v>
      </c>
      <c r="F17" s="7">
        <v>100</v>
      </c>
      <c r="G17" s="7">
        <v>100</v>
      </c>
    </row>
    <row r="18" spans="2:7" ht="15.75" thickBot="1" x14ac:dyDescent="0.3">
      <c r="B18" s="3" t="s">
        <v>20</v>
      </c>
      <c r="C18" s="6">
        <v>20</v>
      </c>
      <c r="D18" s="7">
        <v>40</v>
      </c>
      <c r="E18" s="7">
        <v>60</v>
      </c>
      <c r="F18" s="7">
        <v>100</v>
      </c>
      <c r="G18" s="7">
        <v>100</v>
      </c>
    </row>
    <row r="19" spans="2:7" ht="15.75" thickBot="1" x14ac:dyDescent="0.3">
      <c r="B19" s="3" t="s">
        <v>21</v>
      </c>
      <c r="C19" s="6">
        <v>20</v>
      </c>
      <c r="D19" s="7">
        <v>40</v>
      </c>
      <c r="E19" s="7">
        <v>60</v>
      </c>
      <c r="F19" s="7">
        <v>100</v>
      </c>
      <c r="G19" s="7">
        <v>100</v>
      </c>
    </row>
    <row r="20" spans="2:7" ht="26.25" thickBot="1" x14ac:dyDescent="0.3">
      <c r="B20" s="9" t="s">
        <v>22</v>
      </c>
      <c r="C20" s="6" t="s">
        <v>23</v>
      </c>
      <c r="D20" s="10" t="s">
        <v>24</v>
      </c>
      <c r="E20" s="6" t="s">
        <v>25</v>
      </c>
      <c r="F20" s="10" t="s">
        <v>26</v>
      </c>
      <c r="G20" s="6" t="s">
        <v>27</v>
      </c>
    </row>
    <row r="21" spans="2:7" ht="15.75" thickBot="1" x14ac:dyDescent="0.3">
      <c r="B21" s="9" t="s">
        <v>28</v>
      </c>
      <c r="C21" s="395" t="s">
        <v>29</v>
      </c>
      <c r="D21" s="396"/>
      <c r="E21" s="396"/>
      <c r="F21" s="396"/>
      <c r="G21" s="397"/>
    </row>
    <row r="22" spans="2:7" ht="26.25" thickBot="1" x14ac:dyDescent="0.3">
      <c r="B22" s="9" t="s">
        <v>30</v>
      </c>
      <c r="C22" s="383" t="s">
        <v>48</v>
      </c>
      <c r="D22" s="384"/>
      <c r="E22" s="384"/>
      <c r="F22" s="384"/>
      <c r="G22" s="385"/>
    </row>
    <row r="23" spans="2:7" ht="26.25" thickBot="1" x14ac:dyDescent="0.3">
      <c r="B23" s="9" t="s">
        <v>31</v>
      </c>
      <c r="C23" s="11" t="s">
        <v>49</v>
      </c>
      <c r="D23" s="10" t="s">
        <v>24</v>
      </c>
      <c r="E23" s="6" t="s">
        <v>50</v>
      </c>
      <c r="F23" s="10" t="s">
        <v>32</v>
      </c>
      <c r="G23" s="6" t="s">
        <v>51</v>
      </c>
    </row>
    <row r="24" spans="2:7" ht="26.25" thickBot="1" x14ac:dyDescent="0.3">
      <c r="B24" s="9" t="s">
        <v>33</v>
      </c>
      <c r="C24" s="11" t="s">
        <v>52</v>
      </c>
      <c r="D24" s="10" t="s">
        <v>24</v>
      </c>
      <c r="E24" s="6" t="s">
        <v>50</v>
      </c>
      <c r="F24" s="10" t="s">
        <v>32</v>
      </c>
      <c r="G24" s="6" t="s">
        <v>51</v>
      </c>
    </row>
    <row r="25" spans="2:7" ht="15.75" thickBot="1" x14ac:dyDescent="0.3">
      <c r="B25" s="386" t="s">
        <v>34</v>
      </c>
      <c r="C25" s="387"/>
      <c r="D25" s="387"/>
      <c r="E25" s="387"/>
      <c r="F25" s="387"/>
      <c r="G25" s="388"/>
    </row>
    <row r="26" spans="2:7" ht="15.75" thickBot="1" x14ac:dyDescent="0.3">
      <c r="B26" s="9" t="s">
        <v>35</v>
      </c>
      <c r="C26" s="7">
        <f>+-10%</f>
        <v>-0.1</v>
      </c>
      <c r="D26" s="10" t="s">
        <v>36</v>
      </c>
      <c r="E26" s="7">
        <f>+-20%</f>
        <v>-0.2</v>
      </c>
      <c r="F26" s="10" t="s">
        <v>37</v>
      </c>
      <c r="G26" s="7" t="s">
        <v>38</v>
      </c>
    </row>
    <row r="27" spans="2:7" ht="15.75" thickBot="1" x14ac:dyDescent="0.3">
      <c r="B27" s="386" t="s">
        <v>39</v>
      </c>
      <c r="C27" s="387"/>
      <c r="D27" s="387"/>
      <c r="E27" s="387"/>
      <c r="F27" s="387"/>
      <c r="G27" s="388"/>
    </row>
    <row r="28" spans="2:7" ht="15.75" thickBot="1" x14ac:dyDescent="0.3">
      <c r="B28" s="9" t="s">
        <v>40</v>
      </c>
      <c r="C28" s="383" t="s">
        <v>53</v>
      </c>
      <c r="D28" s="384"/>
      <c r="E28" s="384"/>
      <c r="F28" s="384"/>
      <c r="G28" s="385"/>
    </row>
    <row r="29" spans="2:7" ht="26.25" thickBot="1" x14ac:dyDescent="0.3">
      <c r="B29" s="9" t="s">
        <v>41</v>
      </c>
      <c r="C29" s="12">
        <v>45169</v>
      </c>
      <c r="D29" s="10" t="s">
        <v>42</v>
      </c>
      <c r="E29" s="383" t="s">
        <v>54</v>
      </c>
      <c r="F29" s="384"/>
      <c r="G29" s="385"/>
    </row>
    <row r="30" spans="2:7" ht="26.25" thickBot="1" x14ac:dyDescent="0.3">
      <c r="B30" s="9" t="s">
        <v>43</v>
      </c>
      <c r="C30" s="12">
        <v>45392</v>
      </c>
      <c r="D30" s="10" t="s">
        <v>42</v>
      </c>
      <c r="E30" s="383" t="s">
        <v>54</v>
      </c>
      <c r="F30" s="384"/>
      <c r="G30" s="385"/>
    </row>
    <row r="31" spans="2:7" ht="15.75" thickBot="1" x14ac:dyDescent="0.3">
      <c r="B31" s="386" t="s">
        <v>116</v>
      </c>
      <c r="C31" s="387"/>
      <c r="D31" s="387"/>
      <c r="E31" s="387"/>
      <c r="F31" s="387"/>
      <c r="G31" s="388"/>
    </row>
    <row r="32" spans="2:7" ht="15.75" thickBot="1" x14ac:dyDescent="0.3">
      <c r="B32" s="381" t="s">
        <v>44</v>
      </c>
      <c r="C32" s="8" t="s">
        <v>15</v>
      </c>
      <c r="D32" s="8" t="s">
        <v>16</v>
      </c>
      <c r="E32" s="8" t="s">
        <v>17</v>
      </c>
      <c r="F32" s="8" t="s">
        <v>18</v>
      </c>
      <c r="G32" s="8" t="s">
        <v>19</v>
      </c>
    </row>
    <row r="33" spans="2:7" ht="15.75" thickBot="1" x14ac:dyDescent="0.3">
      <c r="B33" s="382"/>
      <c r="C33" s="4">
        <v>20</v>
      </c>
      <c r="D33" s="13">
        <v>40</v>
      </c>
      <c r="E33" s="13"/>
      <c r="F33" s="13"/>
      <c r="G33" s="14"/>
    </row>
    <row r="35" spans="2:7" ht="15.75" hidden="1" thickBot="1" x14ac:dyDescent="0.3">
      <c r="C35" s="12">
        <v>45392</v>
      </c>
      <c r="D35" s="12">
        <v>45478</v>
      </c>
      <c r="E35" s="12"/>
      <c r="F35" s="12"/>
      <c r="G35" s="12"/>
    </row>
  </sheetData>
  <sheetProtection password="C9C9" sheet="1" formatCells="0" formatColumns="0" formatRows="0" insertColumns="0" insertRows="0" insertHyperlinks="0" deleteColumns="0" deleteRows="0" sort="0" autoFilter="0" pivotTables="0"/>
  <mergeCells count="19">
    <mergeCell ref="B1:G1"/>
    <mergeCell ref="B2:G2"/>
    <mergeCell ref="C28:G28"/>
    <mergeCell ref="E30:G30"/>
    <mergeCell ref="B31:G31"/>
    <mergeCell ref="B4:G4"/>
    <mergeCell ref="B5:G5"/>
    <mergeCell ref="B32:B33"/>
    <mergeCell ref="E29:G29"/>
    <mergeCell ref="B25:G25"/>
    <mergeCell ref="B27:G27"/>
    <mergeCell ref="B6:G6"/>
    <mergeCell ref="C8:G8"/>
    <mergeCell ref="E9:G9"/>
    <mergeCell ref="C10:G10"/>
    <mergeCell ref="C12:G12"/>
    <mergeCell ref="B13:B14"/>
    <mergeCell ref="C22:G22"/>
    <mergeCell ref="C21:G21"/>
  </mergeCells>
  <pageMargins left="0.7" right="0.7" top="0.75" bottom="0.75" header="0.3" footer="0.3"/>
  <pageSetup orientation="portrait" horizontalDpi="4294967292"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50"/>
  <sheetViews>
    <sheetView workbookViewId="0">
      <selection activeCell="D57" sqref="D57"/>
    </sheetView>
  </sheetViews>
  <sheetFormatPr baseColWidth="10" defaultRowHeight="15" x14ac:dyDescent="0.25"/>
  <cols>
    <col min="1" max="1" width="9.85546875" customWidth="1"/>
    <col min="2" max="2" width="15.140625" bestFit="1" customWidth="1"/>
    <col min="4" max="4" width="12.5703125" bestFit="1" customWidth="1"/>
    <col min="6" max="6" width="12.5703125" bestFit="1" customWidth="1"/>
    <col min="8" max="8" width="10.140625" customWidth="1"/>
    <col min="10" max="10" width="12.5703125" bestFit="1" customWidth="1"/>
    <col min="12" max="12" width="12.5703125" bestFit="1" customWidth="1"/>
    <col min="14" max="14" width="12.5703125" bestFit="1" customWidth="1"/>
    <col min="16" max="16" width="12.5703125" bestFit="1" customWidth="1"/>
  </cols>
  <sheetData>
    <row r="1" spans="2:7" x14ac:dyDescent="0.25">
      <c r="B1" s="398" t="s">
        <v>117</v>
      </c>
      <c r="C1" s="398"/>
      <c r="D1" s="398"/>
      <c r="E1" s="398"/>
      <c r="F1" s="398"/>
      <c r="G1" s="398"/>
    </row>
    <row r="2" spans="2:7" x14ac:dyDescent="0.25">
      <c r="B2" s="398" t="s">
        <v>118</v>
      </c>
      <c r="C2" s="398"/>
      <c r="D2" s="398"/>
      <c r="E2" s="398"/>
      <c r="F2" s="398"/>
      <c r="G2" s="398"/>
    </row>
    <row r="4" spans="2:7" x14ac:dyDescent="0.25">
      <c r="B4" s="399"/>
      <c r="C4" s="399"/>
      <c r="D4" s="399"/>
      <c r="E4" s="399"/>
      <c r="F4" s="399"/>
      <c r="G4" s="399"/>
    </row>
    <row r="5" spans="2:7" x14ac:dyDescent="0.25">
      <c r="B5" s="399"/>
      <c r="C5" s="399"/>
      <c r="D5" s="399"/>
      <c r="E5" s="399"/>
      <c r="F5" s="399"/>
      <c r="G5" s="399"/>
    </row>
    <row r="6" spans="2:7" x14ac:dyDescent="0.25">
      <c r="B6" s="400" t="s">
        <v>0</v>
      </c>
      <c r="C6" s="400"/>
      <c r="D6" s="400"/>
      <c r="E6" s="400"/>
      <c r="F6" s="400"/>
      <c r="G6" s="400"/>
    </row>
    <row r="7" spans="2:7" x14ac:dyDescent="0.25">
      <c r="B7" s="389" t="s">
        <v>1</v>
      </c>
      <c r="C7" s="389"/>
      <c r="D7" s="389"/>
      <c r="E7" s="389"/>
      <c r="F7" s="389"/>
      <c r="G7" s="389"/>
    </row>
    <row r="8" spans="2:7" ht="15.75" thickBot="1" x14ac:dyDescent="0.3">
      <c r="B8" s="1"/>
      <c r="C8" s="1"/>
      <c r="D8" s="1"/>
      <c r="E8" s="1"/>
      <c r="F8" s="1"/>
      <c r="G8" s="1"/>
    </row>
    <row r="9" spans="2:7" ht="15.75" thickBot="1" x14ac:dyDescent="0.3">
      <c r="B9" s="2" t="s">
        <v>2</v>
      </c>
      <c r="C9" s="390" t="s">
        <v>55</v>
      </c>
      <c r="D9" s="391"/>
      <c r="E9" s="391"/>
      <c r="F9" s="391"/>
      <c r="G9" s="392"/>
    </row>
    <row r="10" spans="2:7" ht="25.5" customHeight="1" thickBot="1" x14ac:dyDescent="0.3">
      <c r="B10" s="3" t="s">
        <v>3</v>
      </c>
      <c r="C10" s="4" t="s">
        <v>4</v>
      </c>
      <c r="D10" s="5" t="s">
        <v>5</v>
      </c>
      <c r="E10" s="383" t="s">
        <v>56</v>
      </c>
      <c r="F10" s="384"/>
      <c r="G10" s="385"/>
    </row>
    <row r="11" spans="2:7" ht="15.75" thickBot="1" x14ac:dyDescent="0.3">
      <c r="B11" s="3" t="s">
        <v>6</v>
      </c>
      <c r="C11" s="383" t="s">
        <v>57</v>
      </c>
      <c r="D11" s="384"/>
      <c r="E11" s="384"/>
      <c r="F11" s="384"/>
      <c r="G11" s="385"/>
    </row>
    <row r="12" spans="2:7" ht="15.75" thickBot="1" x14ac:dyDescent="0.3">
      <c r="B12" s="3" t="s">
        <v>7</v>
      </c>
      <c r="C12" s="6" t="s">
        <v>8</v>
      </c>
      <c r="D12" s="5" t="s">
        <v>9</v>
      </c>
      <c r="E12" s="7" t="s">
        <v>10</v>
      </c>
      <c r="F12" s="5" t="s">
        <v>11</v>
      </c>
      <c r="G12" s="7" t="s">
        <v>12</v>
      </c>
    </row>
    <row r="13" spans="2:7" ht="15.75" thickBot="1" x14ac:dyDescent="0.3">
      <c r="B13" s="3" t="s">
        <v>13</v>
      </c>
      <c r="C13" s="383" t="s">
        <v>58</v>
      </c>
      <c r="D13" s="384"/>
      <c r="E13" s="384"/>
      <c r="F13" s="384"/>
      <c r="G13" s="385"/>
    </row>
    <row r="14" spans="2:7" ht="15.75" thickBot="1" x14ac:dyDescent="0.3">
      <c r="B14" s="393" t="s">
        <v>14</v>
      </c>
      <c r="C14" s="8" t="s">
        <v>15</v>
      </c>
      <c r="D14" s="8" t="s">
        <v>16</v>
      </c>
      <c r="E14" s="8" t="s">
        <v>17</v>
      </c>
      <c r="F14" s="8" t="s">
        <v>18</v>
      </c>
      <c r="G14" s="8" t="s">
        <v>19</v>
      </c>
    </row>
    <row r="15" spans="2:7" ht="15.75" thickBot="1" x14ac:dyDescent="0.3">
      <c r="B15" s="394"/>
      <c r="C15" s="7">
        <v>25</v>
      </c>
      <c r="D15" s="7">
        <v>50</v>
      </c>
      <c r="E15" s="7">
        <v>75</v>
      </c>
      <c r="F15" s="7">
        <v>100</v>
      </c>
      <c r="G15" s="7">
        <v>100</v>
      </c>
    </row>
    <row r="16" spans="2:7" ht="15.75" thickBot="1" x14ac:dyDescent="0.3">
      <c r="B16" s="3" t="s">
        <v>111</v>
      </c>
      <c r="C16" s="7">
        <v>27</v>
      </c>
      <c r="D16" s="7">
        <v>63</v>
      </c>
      <c r="E16" s="7">
        <v>95</v>
      </c>
      <c r="F16" s="7">
        <v>101</v>
      </c>
      <c r="G16" s="7">
        <v>101</v>
      </c>
    </row>
    <row r="17" spans="2:7" ht="15.75" thickBot="1" x14ac:dyDescent="0.3">
      <c r="B17" s="3" t="s">
        <v>105</v>
      </c>
      <c r="C17" s="6">
        <v>27</v>
      </c>
      <c r="D17" s="7">
        <v>51</v>
      </c>
      <c r="E17" s="7">
        <v>75</v>
      </c>
      <c r="F17" s="7">
        <v>95</v>
      </c>
      <c r="G17" s="7">
        <v>95</v>
      </c>
    </row>
    <row r="18" spans="2:7" ht="15.75" thickBot="1" x14ac:dyDescent="0.3">
      <c r="B18" s="3" t="s">
        <v>104</v>
      </c>
      <c r="C18" s="6">
        <v>24</v>
      </c>
      <c r="D18" s="7">
        <v>48</v>
      </c>
      <c r="E18" s="7">
        <v>72</v>
      </c>
      <c r="F18" s="7">
        <v>100</v>
      </c>
      <c r="G18" s="7">
        <v>100</v>
      </c>
    </row>
    <row r="19" spans="2:7" ht="15.75" thickBot="1" x14ac:dyDescent="0.3">
      <c r="B19" s="3" t="s">
        <v>20</v>
      </c>
      <c r="C19" s="6">
        <v>24</v>
      </c>
      <c r="D19" s="7">
        <v>51</v>
      </c>
      <c r="E19" s="7">
        <v>75</v>
      </c>
      <c r="F19" s="7">
        <v>100</v>
      </c>
      <c r="G19" s="7">
        <v>100</v>
      </c>
    </row>
    <row r="20" spans="2:7" ht="15.75" thickBot="1" x14ac:dyDescent="0.3">
      <c r="B20" s="3" t="s">
        <v>21</v>
      </c>
      <c r="C20" s="6">
        <v>24</v>
      </c>
      <c r="D20" s="7">
        <v>48</v>
      </c>
      <c r="E20" s="7">
        <v>73</v>
      </c>
      <c r="F20" s="7">
        <v>100</v>
      </c>
      <c r="G20" s="7">
        <v>100</v>
      </c>
    </row>
    <row r="21" spans="2:7" ht="26.25" thickBot="1" x14ac:dyDescent="0.3">
      <c r="B21" s="9" t="s">
        <v>22</v>
      </c>
      <c r="C21" s="6" t="s">
        <v>23</v>
      </c>
      <c r="D21" s="10" t="s">
        <v>24</v>
      </c>
      <c r="E21" s="6" t="s">
        <v>25</v>
      </c>
      <c r="F21" s="10" t="s">
        <v>26</v>
      </c>
      <c r="G21" s="6" t="s">
        <v>27</v>
      </c>
    </row>
    <row r="22" spans="2:7" ht="15.75" thickBot="1" x14ac:dyDescent="0.3">
      <c r="B22" s="9" t="s">
        <v>28</v>
      </c>
      <c r="C22" s="395" t="s">
        <v>29</v>
      </c>
      <c r="D22" s="396"/>
      <c r="E22" s="396"/>
      <c r="F22" s="396"/>
      <c r="G22" s="397"/>
    </row>
    <row r="23" spans="2:7" ht="26.25" thickBot="1" x14ac:dyDescent="0.3">
      <c r="B23" s="9" t="s">
        <v>30</v>
      </c>
      <c r="C23" s="383" t="s">
        <v>59</v>
      </c>
      <c r="D23" s="384"/>
      <c r="E23" s="384"/>
      <c r="F23" s="384"/>
      <c r="G23" s="385"/>
    </row>
    <row r="24" spans="2:7" ht="26.25" thickBot="1" x14ac:dyDescent="0.3">
      <c r="B24" s="9" t="s">
        <v>31</v>
      </c>
      <c r="C24" s="11" t="s">
        <v>60</v>
      </c>
      <c r="D24" s="10" t="s">
        <v>24</v>
      </c>
      <c r="E24" s="6" t="s">
        <v>61</v>
      </c>
      <c r="F24" s="10" t="s">
        <v>32</v>
      </c>
      <c r="G24" s="6" t="s">
        <v>51</v>
      </c>
    </row>
    <row r="25" spans="2:7" ht="26.25" thickBot="1" x14ac:dyDescent="0.3">
      <c r="B25" s="9" t="s">
        <v>33</v>
      </c>
      <c r="C25" s="11" t="s">
        <v>62</v>
      </c>
      <c r="D25" s="10" t="s">
        <v>24</v>
      </c>
      <c r="E25" s="6" t="s">
        <v>61</v>
      </c>
      <c r="F25" s="10" t="s">
        <v>32</v>
      </c>
      <c r="G25" s="6" t="s">
        <v>51</v>
      </c>
    </row>
    <row r="26" spans="2:7" ht="15.75" thickBot="1" x14ac:dyDescent="0.3">
      <c r="B26" s="386" t="s">
        <v>34</v>
      </c>
      <c r="C26" s="387"/>
      <c r="D26" s="387"/>
      <c r="E26" s="387"/>
      <c r="F26" s="387"/>
      <c r="G26" s="388"/>
    </row>
    <row r="27" spans="2:7" ht="15.75" thickBot="1" x14ac:dyDescent="0.3">
      <c r="B27" s="9" t="s">
        <v>35</v>
      </c>
      <c r="C27" s="7">
        <f>+-10%</f>
        <v>-0.1</v>
      </c>
      <c r="D27" s="10" t="s">
        <v>36</v>
      </c>
      <c r="E27" s="7">
        <f>+-20%</f>
        <v>-0.2</v>
      </c>
      <c r="F27" s="10" t="s">
        <v>37</v>
      </c>
      <c r="G27" s="7" t="s">
        <v>38</v>
      </c>
    </row>
    <row r="28" spans="2:7" ht="15.75" thickBot="1" x14ac:dyDescent="0.3">
      <c r="B28" s="386" t="s">
        <v>39</v>
      </c>
      <c r="C28" s="387"/>
      <c r="D28" s="387"/>
      <c r="E28" s="387"/>
      <c r="F28" s="387"/>
      <c r="G28" s="388"/>
    </row>
    <row r="29" spans="2:7" ht="15.75" thickBot="1" x14ac:dyDescent="0.3">
      <c r="B29" s="9" t="s">
        <v>40</v>
      </c>
      <c r="C29" s="383" t="s">
        <v>53</v>
      </c>
      <c r="D29" s="384"/>
      <c r="E29" s="384"/>
      <c r="F29" s="384"/>
      <c r="G29" s="385"/>
    </row>
    <row r="30" spans="2:7" ht="26.25" thickBot="1" x14ac:dyDescent="0.3">
      <c r="B30" s="9" t="s">
        <v>41</v>
      </c>
      <c r="C30" s="12">
        <v>45169</v>
      </c>
      <c r="D30" s="10" t="s">
        <v>42</v>
      </c>
      <c r="E30" s="383" t="s">
        <v>54</v>
      </c>
      <c r="F30" s="384"/>
      <c r="G30" s="385"/>
    </row>
    <row r="31" spans="2:7" ht="26.25" thickBot="1" x14ac:dyDescent="0.3">
      <c r="B31" s="9" t="s">
        <v>43</v>
      </c>
      <c r="C31" s="12">
        <v>45478</v>
      </c>
      <c r="D31" s="10" t="s">
        <v>42</v>
      </c>
      <c r="E31" s="383" t="s">
        <v>54</v>
      </c>
      <c r="F31" s="384"/>
      <c r="G31" s="385"/>
    </row>
    <row r="32" spans="2:7" ht="15.75" thickBot="1" x14ac:dyDescent="0.3">
      <c r="B32" s="386" t="s">
        <v>116</v>
      </c>
      <c r="C32" s="387"/>
      <c r="D32" s="387"/>
      <c r="E32" s="387"/>
      <c r="F32" s="387"/>
      <c r="G32" s="388"/>
    </row>
    <row r="33" spans="1:17" ht="15.75" thickBot="1" x14ac:dyDescent="0.3">
      <c r="B33" s="381" t="s">
        <v>44</v>
      </c>
      <c r="C33" s="8" t="s">
        <v>15</v>
      </c>
      <c r="D33" s="8" t="s">
        <v>16</v>
      </c>
      <c r="E33" s="8" t="s">
        <v>17</v>
      </c>
      <c r="F33" s="8" t="s">
        <v>18</v>
      </c>
      <c r="G33" s="8" t="s">
        <v>19</v>
      </c>
    </row>
    <row r="34" spans="1:17" ht="15.75" thickBot="1" x14ac:dyDescent="0.3">
      <c r="B34" s="382"/>
      <c r="C34" s="7">
        <v>25</v>
      </c>
      <c r="D34" s="13">
        <v>50</v>
      </c>
      <c r="E34" s="13"/>
      <c r="F34" s="13"/>
      <c r="G34" s="13">
        <v>95</v>
      </c>
    </row>
    <row r="35" spans="1:17" x14ac:dyDescent="0.25">
      <c r="B35" s="20"/>
      <c r="C35" s="20"/>
      <c r="D35" s="21"/>
      <c r="E35" s="21"/>
      <c r="F35" s="21"/>
      <c r="G35" s="22"/>
    </row>
    <row r="36" spans="1:17" ht="15.75" hidden="1" thickBot="1" x14ac:dyDescent="0.3">
      <c r="A36" s="8" t="s">
        <v>15</v>
      </c>
      <c r="B36" s="401">
        <v>2017</v>
      </c>
      <c r="C36" s="401"/>
      <c r="D36" s="401">
        <v>2018</v>
      </c>
      <c r="E36" s="401"/>
      <c r="F36" s="401">
        <v>2019</v>
      </c>
      <c r="G36" s="401"/>
      <c r="H36" s="401">
        <v>2020</v>
      </c>
      <c r="I36" s="401"/>
      <c r="J36" s="401">
        <v>2021</v>
      </c>
      <c r="K36" s="401"/>
      <c r="L36" s="401">
        <v>2022</v>
      </c>
      <c r="M36" s="401"/>
      <c r="N36" s="401">
        <v>2023</v>
      </c>
      <c r="O36" s="401"/>
      <c r="P36" s="401">
        <v>2024</v>
      </c>
      <c r="Q36" s="401"/>
    </row>
    <row r="37" spans="1:17" ht="15.75" hidden="1" thickBot="1" x14ac:dyDescent="0.3">
      <c r="A37" s="19" t="s">
        <v>87</v>
      </c>
      <c r="B37" s="17">
        <v>135465228.31</v>
      </c>
      <c r="C37" s="16">
        <f>+B37/B38</f>
        <v>0.23881539314922906</v>
      </c>
      <c r="D37" s="17">
        <v>158131436.38</v>
      </c>
      <c r="E37" s="16">
        <f>+D37/D38</f>
        <v>0.26625581528702841</v>
      </c>
      <c r="F37" s="17">
        <v>156325935.71000001</v>
      </c>
      <c r="G37" s="16">
        <f>+F37/F38</f>
        <v>0.26563114460674825</v>
      </c>
      <c r="H37" s="17">
        <v>169217061.90000001</v>
      </c>
      <c r="I37" s="16">
        <f>+H37/H38</f>
        <v>0.32184246016224932</v>
      </c>
      <c r="J37" s="17">
        <v>201883072.97</v>
      </c>
      <c r="K37" s="16">
        <f>+J37/J38</f>
        <v>0.36353467847527388</v>
      </c>
      <c r="L37" s="17">
        <v>223520372.81</v>
      </c>
      <c r="M37" s="16">
        <f>+L37/L38</f>
        <v>0.39403813209970801</v>
      </c>
      <c r="N37" s="17">
        <v>202867864.22</v>
      </c>
      <c r="O37" s="16">
        <f>+N37/N38</f>
        <v>0.23638560464788538</v>
      </c>
      <c r="P37" s="17">
        <v>225327080.97999999</v>
      </c>
      <c r="Q37" s="16">
        <f>+P37/P38</f>
        <v>0.25018393247364507</v>
      </c>
    </row>
    <row r="38" spans="1:17" ht="17.25" hidden="1" thickBot="1" x14ac:dyDescent="0.35">
      <c r="A38" s="19" t="s">
        <v>88</v>
      </c>
      <c r="B38" s="17">
        <v>567238261</v>
      </c>
      <c r="C38" s="18"/>
      <c r="D38" s="17">
        <v>593907916</v>
      </c>
      <c r="E38" s="18"/>
      <c r="F38" s="17">
        <v>588507556</v>
      </c>
      <c r="G38" s="18"/>
      <c r="H38" s="17">
        <v>525776063.89999998</v>
      </c>
      <c r="I38" s="18"/>
      <c r="J38" s="17">
        <v>555333740.97000003</v>
      </c>
      <c r="K38" s="18"/>
      <c r="L38" s="17">
        <v>567255690.75999999</v>
      </c>
      <c r="M38" s="18"/>
      <c r="N38" s="17">
        <v>858207353.71000004</v>
      </c>
      <c r="O38" s="18"/>
      <c r="P38" s="17">
        <v>900645691.96000004</v>
      </c>
      <c r="Q38" s="18"/>
    </row>
    <row r="39" spans="1:17" ht="15.75" hidden="1" thickBot="1" x14ac:dyDescent="0.3">
      <c r="A39" s="8" t="s">
        <v>16</v>
      </c>
    </row>
    <row r="40" spans="1:17" ht="15.75" hidden="1" thickBot="1" x14ac:dyDescent="0.3">
      <c r="A40" s="19" t="s">
        <v>87</v>
      </c>
      <c r="B40" s="17">
        <v>272234000.02999997</v>
      </c>
      <c r="C40" s="16">
        <f>+B40/B41</f>
        <v>0.47992883898570443</v>
      </c>
      <c r="D40" s="17">
        <v>312060103.92000002</v>
      </c>
      <c r="E40" s="16">
        <f>+D40/D41</f>
        <v>0.50701706709549854</v>
      </c>
      <c r="F40" s="17">
        <v>324323184.64999998</v>
      </c>
      <c r="G40" s="16">
        <f>+F40/F41</f>
        <v>0.62628359097335229</v>
      </c>
      <c r="H40" s="17">
        <v>336789757.81999999</v>
      </c>
      <c r="I40" s="16">
        <f>+H40/H41</f>
        <v>0.63849575504559264</v>
      </c>
      <c r="J40" s="17">
        <v>389951757.5</v>
      </c>
      <c r="K40" s="16">
        <f>+J40/J41</f>
        <v>0.65765638344598143</v>
      </c>
      <c r="L40" s="17">
        <v>445565779.45999998</v>
      </c>
      <c r="M40" s="16">
        <f>+L40/L41</f>
        <v>0.71408835963007977</v>
      </c>
      <c r="N40" s="17">
        <v>406992183.83999997</v>
      </c>
      <c r="O40" s="16">
        <f>+N40/N41</f>
        <v>0.47336030542652435</v>
      </c>
      <c r="P40" s="17">
        <v>448667948.02999997</v>
      </c>
      <c r="Q40" s="16">
        <f>+P40/P41</f>
        <v>0.49814561496189519</v>
      </c>
    </row>
    <row r="41" spans="1:17" ht="17.25" hidden="1" thickBot="1" x14ac:dyDescent="0.35">
      <c r="A41" s="19" t="s">
        <v>88</v>
      </c>
      <c r="B41" s="17">
        <v>567238261</v>
      </c>
      <c r="C41" s="18"/>
      <c r="D41" s="17">
        <v>615482444.62</v>
      </c>
      <c r="E41" s="18"/>
      <c r="F41" s="17">
        <v>517853556</v>
      </c>
      <c r="G41" s="18"/>
      <c r="H41" s="17">
        <v>527473761.81999999</v>
      </c>
      <c r="I41" s="18"/>
      <c r="J41" s="17">
        <v>592941492.41999996</v>
      </c>
      <c r="K41" s="18"/>
      <c r="L41" s="17">
        <v>623964490.46000004</v>
      </c>
      <c r="M41" s="18"/>
      <c r="N41" s="17">
        <v>859793648.03999996</v>
      </c>
      <c r="O41" s="18"/>
      <c r="P41" s="17">
        <v>900676297.36000001</v>
      </c>
      <c r="Q41" s="18"/>
    </row>
    <row r="42" spans="1:17" ht="15.75" hidden="1" thickBot="1" x14ac:dyDescent="0.3">
      <c r="A42" s="8" t="s">
        <v>17</v>
      </c>
    </row>
    <row r="43" spans="1:17" ht="15.75" hidden="1" thickBot="1" x14ac:dyDescent="0.3">
      <c r="A43" s="19" t="s">
        <v>87</v>
      </c>
      <c r="B43" s="17">
        <v>412246375.97000003</v>
      </c>
      <c r="C43" s="16">
        <f>+B43/B44</f>
        <v>0.7227697588005908</v>
      </c>
      <c r="D43" s="17">
        <v>462519134</v>
      </c>
      <c r="E43" s="16">
        <f>+D43/D44</f>
        <v>0.75147412902338773</v>
      </c>
      <c r="F43" s="17">
        <v>492184344.13999999</v>
      </c>
      <c r="G43" s="16">
        <f>+F43/F44</f>
        <v>0.94551652922312279</v>
      </c>
      <c r="H43" s="17">
        <v>511399262.44999999</v>
      </c>
      <c r="I43" s="16">
        <f>+H43/H44</f>
        <v>0.934560553913522</v>
      </c>
      <c r="J43" s="39">
        <v>590797098.74000001</v>
      </c>
      <c r="K43" s="16">
        <f>+J43/J44</f>
        <v>0.97612436972327543</v>
      </c>
      <c r="L43" s="39">
        <v>675766867.47000003</v>
      </c>
      <c r="M43" s="16">
        <f>+L43/L44</f>
        <v>0.96842365633638694</v>
      </c>
      <c r="N43" s="17">
        <v>611817643.24000001</v>
      </c>
      <c r="O43" s="16">
        <f>+N43/N44</f>
        <v>0.64951925137103228</v>
      </c>
      <c r="P43" s="17"/>
      <c r="Q43" s="16"/>
    </row>
    <row r="44" spans="1:17" ht="17.25" hidden="1" thickBot="1" x14ac:dyDescent="0.35">
      <c r="A44" s="19" t="s">
        <v>88</v>
      </c>
      <c r="B44" s="17">
        <v>570370261</v>
      </c>
      <c r="C44" s="18"/>
      <c r="D44" s="17">
        <v>615482444.62</v>
      </c>
      <c r="E44" s="18"/>
      <c r="F44" s="17">
        <v>520545467.93000001</v>
      </c>
      <c r="G44" s="18"/>
      <c r="H44" s="17">
        <v>547208268.42999995</v>
      </c>
      <c r="J44" s="17">
        <v>605247770.74000001</v>
      </c>
      <c r="L44" s="17">
        <v>697800867.47000003</v>
      </c>
      <c r="N44" s="17">
        <v>941954594.79999995</v>
      </c>
      <c r="O44" s="18"/>
      <c r="P44" s="17"/>
      <c r="Q44" s="18"/>
    </row>
    <row r="45" spans="1:17" ht="15.75" hidden="1" thickBot="1" x14ac:dyDescent="0.3">
      <c r="A45" s="8" t="s">
        <v>18</v>
      </c>
    </row>
    <row r="46" spans="1:17" ht="15.75" hidden="1" thickBot="1" x14ac:dyDescent="0.3">
      <c r="A46" s="19" t="s">
        <v>87</v>
      </c>
      <c r="B46" s="17">
        <v>573789916.65999997</v>
      </c>
      <c r="C46" s="16">
        <f>+B46/B47</f>
        <v>1</v>
      </c>
      <c r="D46" s="17">
        <v>598706346.84000003</v>
      </c>
      <c r="E46" s="16">
        <f>+D46/D47</f>
        <v>0.95378126011840347</v>
      </c>
      <c r="F46" s="17">
        <v>555540930.21000004</v>
      </c>
      <c r="G46" s="16">
        <f>+F46/F47</f>
        <v>1.0075050528179443</v>
      </c>
      <c r="H46" s="17">
        <v>579319454.15999997</v>
      </c>
      <c r="I46" s="16">
        <f>+H46/H47</f>
        <v>1.000003452338585</v>
      </c>
      <c r="J46" s="17">
        <v>708335137.23000002</v>
      </c>
      <c r="K46" s="16">
        <f>+J46/J47</f>
        <v>1</v>
      </c>
      <c r="L46" s="17">
        <v>853327279.49000001</v>
      </c>
      <c r="M46" s="16">
        <f>+L46/L47</f>
        <v>1</v>
      </c>
      <c r="N46" s="17">
        <v>897016273.40999997</v>
      </c>
      <c r="O46" s="16">
        <f>+N46/N47</f>
        <v>0.94720259682554253</v>
      </c>
      <c r="P46" s="17"/>
      <c r="Q46" s="16"/>
    </row>
    <row r="47" spans="1:17" ht="17.25" hidden="1" thickBot="1" x14ac:dyDescent="0.35">
      <c r="A47" s="19" t="s">
        <v>88</v>
      </c>
      <c r="B47" s="17">
        <v>573789916.65999997</v>
      </c>
      <c r="C47" s="18"/>
      <c r="D47" s="17">
        <v>627718714.84000003</v>
      </c>
      <c r="E47" s="18"/>
      <c r="F47" s="17">
        <v>551402624.38999999</v>
      </c>
      <c r="G47" s="18"/>
      <c r="H47" s="17">
        <v>579317454.15999997</v>
      </c>
      <c r="J47" s="17">
        <v>708335137.23000002</v>
      </c>
      <c r="L47" s="17">
        <v>853327279.49000001</v>
      </c>
      <c r="N47" s="17">
        <v>947016273.40999997</v>
      </c>
      <c r="P47" s="17"/>
    </row>
    <row r="48" spans="1:17" hidden="1" x14ac:dyDescent="0.25"/>
    <row r="49" hidden="1" x14ac:dyDescent="0.25"/>
    <row r="50" hidden="1" x14ac:dyDescent="0.25"/>
  </sheetData>
  <sheetProtection password="C9C9" sheet="1" formatCells="0" formatColumns="0" formatRows="0" insertColumns="0" insertRows="0" insertHyperlinks="0" deleteColumns="0" deleteRows="0" sort="0" autoFilter="0" pivotTables="0"/>
  <mergeCells count="28">
    <mergeCell ref="B1:G1"/>
    <mergeCell ref="B2:G2"/>
    <mergeCell ref="B36:C36"/>
    <mergeCell ref="F36:G36"/>
    <mergeCell ref="E10:G10"/>
    <mergeCell ref="B33:B34"/>
    <mergeCell ref="C11:G11"/>
    <mergeCell ref="B4:G4"/>
    <mergeCell ref="B5:G5"/>
    <mergeCell ref="B6:G6"/>
    <mergeCell ref="B7:G7"/>
    <mergeCell ref="C9:G9"/>
    <mergeCell ref="P36:Q36"/>
    <mergeCell ref="C13:G13"/>
    <mergeCell ref="B14:B15"/>
    <mergeCell ref="E30:G30"/>
    <mergeCell ref="E31:G31"/>
    <mergeCell ref="C22:G22"/>
    <mergeCell ref="C23:G23"/>
    <mergeCell ref="B26:G26"/>
    <mergeCell ref="B28:G28"/>
    <mergeCell ref="C29:G29"/>
    <mergeCell ref="N36:O36"/>
    <mergeCell ref="L36:M36"/>
    <mergeCell ref="J36:K36"/>
    <mergeCell ref="B32:G32"/>
    <mergeCell ref="H36:I36"/>
    <mergeCell ref="D36:E36"/>
  </mergeCells>
  <pageMargins left="0.51181102362204722" right="0.51181102362204722" top="0.74803149606299213" bottom="0.74803149606299213" header="0.31496062992125984" footer="0.31496062992125984"/>
  <pageSetup orientation="portrait" horizontalDpi="4294967292"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52"/>
  <sheetViews>
    <sheetView workbookViewId="0">
      <selection activeCell="F56" sqref="F56"/>
    </sheetView>
  </sheetViews>
  <sheetFormatPr baseColWidth="10" defaultRowHeight="15" x14ac:dyDescent="0.25"/>
  <cols>
    <col min="1" max="1" width="5.85546875" customWidth="1"/>
    <col min="2" max="2" width="15.7109375" bestFit="1" customWidth="1"/>
    <col min="4" max="4" width="12.5703125" bestFit="1" customWidth="1"/>
    <col min="6" max="6" width="12.5703125" bestFit="1" customWidth="1"/>
    <col min="8" max="8" width="7.85546875" customWidth="1"/>
    <col min="10" max="10" width="15.140625" bestFit="1" customWidth="1"/>
    <col min="12" max="12" width="12.5703125" bestFit="1" customWidth="1"/>
    <col min="14" max="14" width="12.5703125" bestFit="1" customWidth="1"/>
    <col min="16" max="16" width="12.5703125" bestFit="1" customWidth="1"/>
  </cols>
  <sheetData>
    <row r="1" spans="2:7" x14ac:dyDescent="0.25">
      <c r="B1" s="398" t="s">
        <v>117</v>
      </c>
      <c r="C1" s="398"/>
      <c r="D1" s="398"/>
      <c r="E1" s="398"/>
      <c r="F1" s="398"/>
      <c r="G1" s="398"/>
    </row>
    <row r="2" spans="2:7" x14ac:dyDescent="0.25">
      <c r="B2" s="398" t="s">
        <v>118</v>
      </c>
      <c r="C2" s="398"/>
      <c r="D2" s="398"/>
      <c r="E2" s="398"/>
      <c r="F2" s="398"/>
      <c r="G2" s="398"/>
    </row>
    <row r="4" spans="2:7" x14ac:dyDescent="0.25">
      <c r="B4" s="399"/>
      <c r="C4" s="399"/>
      <c r="D4" s="399"/>
      <c r="E4" s="399"/>
      <c r="F4" s="399"/>
      <c r="G4" s="399"/>
    </row>
    <row r="5" spans="2:7" x14ac:dyDescent="0.25">
      <c r="B5" s="400" t="s">
        <v>0</v>
      </c>
      <c r="C5" s="400"/>
      <c r="D5" s="400"/>
      <c r="E5" s="400"/>
      <c r="F5" s="400"/>
      <c r="G5" s="400"/>
    </row>
    <row r="6" spans="2:7" x14ac:dyDescent="0.25">
      <c r="B6" s="389" t="s">
        <v>1</v>
      </c>
      <c r="C6" s="389"/>
      <c r="D6" s="389"/>
      <c r="E6" s="389"/>
      <c r="F6" s="389"/>
      <c r="G6" s="389"/>
    </row>
    <row r="7" spans="2:7" ht="15.75" customHeight="1" thickBot="1" x14ac:dyDescent="0.3">
      <c r="B7" s="1"/>
      <c r="C7" s="1"/>
      <c r="D7" s="1"/>
      <c r="E7" s="1"/>
      <c r="F7" s="1"/>
      <c r="G7" s="1"/>
    </row>
    <row r="8" spans="2:7" ht="25.5" customHeight="1" thickBot="1" x14ac:dyDescent="0.3">
      <c r="B8" s="2" t="s">
        <v>2</v>
      </c>
      <c r="C8" s="390" t="s">
        <v>63</v>
      </c>
      <c r="D8" s="391"/>
      <c r="E8" s="391"/>
      <c r="F8" s="391"/>
      <c r="G8" s="392"/>
    </row>
    <row r="9" spans="2:7" ht="25.5" customHeight="1" thickBot="1" x14ac:dyDescent="0.3">
      <c r="B9" s="3" t="s">
        <v>3</v>
      </c>
      <c r="C9" s="4" t="s">
        <v>4</v>
      </c>
      <c r="D9" s="5" t="s">
        <v>5</v>
      </c>
      <c r="E9" s="383" t="s">
        <v>64</v>
      </c>
      <c r="F9" s="384"/>
      <c r="G9" s="385"/>
    </row>
    <row r="10" spans="2:7" ht="25.5" customHeight="1" thickBot="1" x14ac:dyDescent="0.3">
      <c r="B10" s="3" t="s">
        <v>6</v>
      </c>
      <c r="C10" s="383" t="s">
        <v>65</v>
      </c>
      <c r="D10" s="384"/>
      <c r="E10" s="384"/>
      <c r="F10" s="384"/>
      <c r="G10" s="385"/>
    </row>
    <row r="11" spans="2:7" ht="15.75" customHeight="1" thickBot="1" x14ac:dyDescent="0.3">
      <c r="B11" s="3" t="s">
        <v>7</v>
      </c>
      <c r="C11" s="6" t="s">
        <v>8</v>
      </c>
      <c r="D11" s="5" t="s">
        <v>9</v>
      </c>
      <c r="E11" s="7" t="s">
        <v>10</v>
      </c>
      <c r="F11" s="5" t="s">
        <v>11</v>
      </c>
      <c r="G11" s="7" t="s">
        <v>12</v>
      </c>
    </row>
    <row r="12" spans="2:7" ht="15.75" thickBot="1" x14ac:dyDescent="0.3">
      <c r="B12" s="3" t="s">
        <v>13</v>
      </c>
      <c r="C12" s="383" t="s">
        <v>100</v>
      </c>
      <c r="D12" s="384"/>
      <c r="E12" s="384"/>
      <c r="F12" s="384"/>
      <c r="G12" s="385"/>
    </row>
    <row r="13" spans="2:7" ht="15.75" thickBot="1" x14ac:dyDescent="0.3">
      <c r="B13" s="393"/>
      <c r="C13" s="8" t="s">
        <v>15</v>
      </c>
      <c r="D13" s="8" t="s">
        <v>16</v>
      </c>
      <c r="E13" s="8" t="s">
        <v>17</v>
      </c>
      <c r="F13" s="8" t="s">
        <v>18</v>
      </c>
      <c r="G13" s="8" t="s">
        <v>19</v>
      </c>
    </row>
    <row r="14" spans="2:7" ht="15.75" thickBot="1" x14ac:dyDescent="0.3">
      <c r="B14" s="394"/>
      <c r="C14" s="7">
        <v>25</v>
      </c>
      <c r="D14" s="7">
        <v>50</v>
      </c>
      <c r="E14" s="7">
        <v>75</v>
      </c>
      <c r="F14" s="7">
        <v>100</v>
      </c>
      <c r="G14" s="7">
        <v>100</v>
      </c>
    </row>
    <row r="15" spans="2:7" ht="15.75" thickBot="1" x14ac:dyDescent="0.3">
      <c r="B15" s="3" t="s">
        <v>111</v>
      </c>
      <c r="C15" s="7">
        <v>24</v>
      </c>
      <c r="D15" s="7">
        <v>54</v>
      </c>
      <c r="E15" s="7">
        <v>79</v>
      </c>
      <c r="F15" s="7">
        <v>100</v>
      </c>
      <c r="G15" s="7">
        <v>100</v>
      </c>
    </row>
    <row r="16" spans="2:7" ht="15.75" thickBot="1" x14ac:dyDescent="0.3">
      <c r="B16" s="3" t="s">
        <v>105</v>
      </c>
      <c r="C16" s="7">
        <v>25</v>
      </c>
      <c r="D16" s="7">
        <v>46</v>
      </c>
      <c r="E16" s="7">
        <v>66</v>
      </c>
      <c r="F16" s="7">
        <v>95</v>
      </c>
      <c r="G16" s="7">
        <v>95</v>
      </c>
    </row>
    <row r="17" spans="2:7" ht="15.75" thickBot="1" x14ac:dyDescent="0.3">
      <c r="B17" s="3" t="s">
        <v>104</v>
      </c>
      <c r="C17" s="7">
        <v>24</v>
      </c>
      <c r="D17" s="7">
        <v>47</v>
      </c>
      <c r="E17" s="7">
        <v>67</v>
      </c>
      <c r="F17" s="7">
        <v>100</v>
      </c>
      <c r="G17" s="7">
        <v>100</v>
      </c>
    </row>
    <row r="18" spans="2:7" ht="15.75" thickBot="1" x14ac:dyDescent="0.3">
      <c r="B18" s="3" t="s">
        <v>20</v>
      </c>
      <c r="C18" s="6">
        <v>24</v>
      </c>
      <c r="D18" s="7">
        <v>51</v>
      </c>
      <c r="E18" s="7">
        <v>75</v>
      </c>
      <c r="F18" s="7">
        <v>100</v>
      </c>
      <c r="G18" s="7">
        <v>100</v>
      </c>
    </row>
    <row r="19" spans="2:7" ht="15.75" thickBot="1" x14ac:dyDescent="0.3">
      <c r="B19" s="3" t="s">
        <v>21</v>
      </c>
      <c r="C19" s="6">
        <v>24</v>
      </c>
      <c r="D19" s="7">
        <v>48</v>
      </c>
      <c r="E19" s="7">
        <v>73</v>
      </c>
      <c r="F19" s="7">
        <v>100</v>
      </c>
      <c r="G19" s="7">
        <v>100</v>
      </c>
    </row>
    <row r="20" spans="2:7" ht="26.25" thickBot="1" x14ac:dyDescent="0.3">
      <c r="B20" s="9" t="s">
        <v>22</v>
      </c>
      <c r="C20" s="6" t="s">
        <v>23</v>
      </c>
      <c r="D20" s="10" t="s">
        <v>24</v>
      </c>
      <c r="E20" s="6" t="s">
        <v>25</v>
      </c>
      <c r="F20" s="10" t="s">
        <v>26</v>
      </c>
      <c r="G20" s="6" t="s">
        <v>27</v>
      </c>
    </row>
    <row r="21" spans="2:7" ht="15.75" customHeight="1" thickBot="1" x14ac:dyDescent="0.3">
      <c r="B21" s="9" t="s">
        <v>28</v>
      </c>
      <c r="C21" s="395" t="s">
        <v>29</v>
      </c>
      <c r="D21" s="396"/>
      <c r="E21" s="396"/>
      <c r="F21" s="396"/>
      <c r="G21" s="397"/>
    </row>
    <row r="22" spans="2:7" ht="26.25" thickBot="1" x14ac:dyDescent="0.3">
      <c r="B22" s="9" t="s">
        <v>30</v>
      </c>
      <c r="C22" s="383" t="s">
        <v>66</v>
      </c>
      <c r="D22" s="384"/>
      <c r="E22" s="384"/>
      <c r="F22" s="384"/>
      <c r="G22" s="385"/>
    </row>
    <row r="23" spans="2:7" ht="26.25" thickBot="1" x14ac:dyDescent="0.3">
      <c r="B23" s="9" t="s">
        <v>31</v>
      </c>
      <c r="C23" s="11" t="s">
        <v>67</v>
      </c>
      <c r="D23" s="10" t="s">
        <v>24</v>
      </c>
      <c r="E23" s="6" t="s">
        <v>61</v>
      </c>
      <c r="F23" s="10" t="s">
        <v>32</v>
      </c>
      <c r="G23" s="6" t="s">
        <v>51</v>
      </c>
    </row>
    <row r="24" spans="2:7" ht="26.25" thickBot="1" x14ac:dyDescent="0.3">
      <c r="B24" s="9" t="s">
        <v>33</v>
      </c>
      <c r="C24" s="11" t="s">
        <v>68</v>
      </c>
      <c r="D24" s="10" t="s">
        <v>24</v>
      </c>
      <c r="E24" s="6" t="s">
        <v>61</v>
      </c>
      <c r="F24" s="10" t="s">
        <v>32</v>
      </c>
      <c r="G24" s="6" t="s">
        <v>51</v>
      </c>
    </row>
    <row r="25" spans="2:7" ht="15.75" thickBot="1" x14ac:dyDescent="0.3">
      <c r="B25" s="386" t="s">
        <v>34</v>
      </c>
      <c r="C25" s="387"/>
      <c r="D25" s="387"/>
      <c r="E25" s="387"/>
      <c r="F25" s="387"/>
      <c r="G25" s="388"/>
    </row>
    <row r="26" spans="2:7" ht="15.75" thickBot="1" x14ac:dyDescent="0.3">
      <c r="B26" s="9" t="s">
        <v>35</v>
      </c>
      <c r="C26" s="7">
        <f>+-10%</f>
        <v>-0.1</v>
      </c>
      <c r="D26" s="10" t="s">
        <v>36</v>
      </c>
      <c r="E26" s="7">
        <f>+-20%</f>
        <v>-0.2</v>
      </c>
      <c r="F26" s="10" t="s">
        <v>37</v>
      </c>
      <c r="G26" s="7" t="s">
        <v>38</v>
      </c>
    </row>
    <row r="27" spans="2:7" ht="15.75" customHeight="1" thickBot="1" x14ac:dyDescent="0.3">
      <c r="B27" s="386" t="s">
        <v>39</v>
      </c>
      <c r="C27" s="387"/>
      <c r="D27" s="387"/>
      <c r="E27" s="387"/>
      <c r="F27" s="387"/>
      <c r="G27" s="388"/>
    </row>
    <row r="28" spans="2:7" ht="15.75" customHeight="1" thickBot="1" x14ac:dyDescent="0.3">
      <c r="B28" s="9" t="s">
        <v>40</v>
      </c>
      <c r="C28" s="383" t="s">
        <v>53</v>
      </c>
      <c r="D28" s="384"/>
      <c r="E28" s="384"/>
      <c r="F28" s="384"/>
      <c r="G28" s="385"/>
    </row>
    <row r="29" spans="2:7" ht="15.75" customHeight="1" thickBot="1" x14ac:dyDescent="0.3">
      <c r="B29" s="9" t="s">
        <v>41</v>
      </c>
      <c r="C29" s="12">
        <v>45169</v>
      </c>
      <c r="D29" s="10" t="s">
        <v>42</v>
      </c>
      <c r="E29" s="383" t="s">
        <v>54</v>
      </c>
      <c r="F29" s="384"/>
      <c r="G29" s="385"/>
    </row>
    <row r="30" spans="2:7" ht="26.25" thickBot="1" x14ac:dyDescent="0.3">
      <c r="B30" s="9" t="s">
        <v>43</v>
      </c>
      <c r="C30" s="12">
        <v>45478</v>
      </c>
      <c r="D30" s="10" t="s">
        <v>42</v>
      </c>
      <c r="E30" s="383" t="s">
        <v>54</v>
      </c>
      <c r="F30" s="384"/>
      <c r="G30" s="385"/>
    </row>
    <row r="31" spans="2:7" ht="15.75" thickBot="1" x14ac:dyDescent="0.3">
      <c r="B31" s="386" t="s">
        <v>116</v>
      </c>
      <c r="C31" s="387"/>
      <c r="D31" s="387"/>
      <c r="E31" s="387"/>
      <c r="F31" s="387"/>
      <c r="G31" s="388"/>
    </row>
    <row r="32" spans="2:7" ht="15.75" thickBot="1" x14ac:dyDescent="0.3">
      <c r="B32" s="381" t="s">
        <v>44</v>
      </c>
      <c r="C32" s="8" t="s">
        <v>15</v>
      </c>
      <c r="D32" s="8" t="s">
        <v>16</v>
      </c>
      <c r="E32" s="8" t="s">
        <v>17</v>
      </c>
      <c r="F32" s="8" t="s">
        <v>18</v>
      </c>
      <c r="G32" s="8" t="s">
        <v>19</v>
      </c>
    </row>
    <row r="33" spans="1:17" ht="15.75" thickBot="1" x14ac:dyDescent="0.3">
      <c r="B33" s="382"/>
      <c r="C33" s="7">
        <v>20</v>
      </c>
      <c r="D33" s="7">
        <v>42</v>
      </c>
      <c r="E33" s="13"/>
      <c r="F33" s="13"/>
      <c r="G33" s="14"/>
    </row>
    <row r="35" spans="1:17" ht="15.75" hidden="1" thickBot="1" x14ac:dyDescent="0.3">
      <c r="A35" s="8" t="s">
        <v>15</v>
      </c>
      <c r="B35" s="401">
        <v>2017</v>
      </c>
      <c r="C35" s="401"/>
      <c r="D35" s="401">
        <v>2018</v>
      </c>
      <c r="E35" s="401"/>
      <c r="F35" s="401">
        <v>2019</v>
      </c>
      <c r="G35" s="401"/>
      <c r="H35" s="401">
        <v>2020</v>
      </c>
      <c r="I35" s="401"/>
      <c r="J35" s="401">
        <v>2021</v>
      </c>
      <c r="K35" s="401"/>
      <c r="L35" s="401">
        <v>2022</v>
      </c>
      <c r="M35" s="401"/>
      <c r="N35" s="401">
        <v>2023</v>
      </c>
      <c r="O35" s="401"/>
      <c r="P35" s="401">
        <v>2024</v>
      </c>
      <c r="Q35" s="401"/>
    </row>
    <row r="36" spans="1:17" ht="15.75" hidden="1" thickBot="1" x14ac:dyDescent="0.3">
      <c r="A36" s="19" t="s">
        <v>89</v>
      </c>
      <c r="B36" s="17">
        <v>136440164.62</v>
      </c>
      <c r="C36" s="16">
        <f>+B36/B37</f>
        <v>0.23960579685310796</v>
      </c>
      <c r="D36" s="17">
        <v>150095318.49000001</v>
      </c>
      <c r="E36" s="16">
        <f>+D36/D37</f>
        <v>0.25272489967956585</v>
      </c>
      <c r="F36" s="17">
        <v>143375375.55000001</v>
      </c>
      <c r="G36" s="16">
        <f>+F36/F37</f>
        <v>0.24362537759838043</v>
      </c>
      <c r="H36" s="17">
        <v>219323076.56</v>
      </c>
      <c r="I36" s="16">
        <f>+H36/H37</f>
        <v>0.4171416152594466</v>
      </c>
      <c r="J36" s="17">
        <v>145105935.75999999</v>
      </c>
      <c r="K36" s="16">
        <f>+J36/J37</f>
        <v>0.2612950106480903</v>
      </c>
      <c r="L36" s="17">
        <v>135047003.44999999</v>
      </c>
      <c r="M36" s="16">
        <f>+L36/L37</f>
        <v>0.23807077769297685</v>
      </c>
      <c r="N36" s="17">
        <v>166470986.94999999</v>
      </c>
      <c r="O36" s="16">
        <f>+N36/N37</f>
        <v>0.19397525112124919</v>
      </c>
      <c r="P36" s="17">
        <v>184358139.16</v>
      </c>
      <c r="Q36" s="16">
        <f>+P36/P37</f>
        <v>0.20469552100870739</v>
      </c>
    </row>
    <row r="37" spans="1:17" ht="17.25" hidden="1" thickBot="1" x14ac:dyDescent="0.35">
      <c r="A37" s="19" t="s">
        <v>90</v>
      </c>
      <c r="B37" s="17">
        <v>569435992</v>
      </c>
      <c r="C37" s="18"/>
      <c r="D37" s="17">
        <v>593907916</v>
      </c>
      <c r="E37" s="18"/>
      <c r="F37" s="17">
        <v>588507556</v>
      </c>
      <c r="G37" s="18"/>
      <c r="H37" s="17">
        <v>525776063.89999998</v>
      </c>
      <c r="I37" s="18"/>
      <c r="J37" s="17">
        <v>555333740.97000003</v>
      </c>
      <c r="K37" s="18"/>
      <c r="L37" s="17">
        <v>567255690.75999999</v>
      </c>
      <c r="M37" s="18"/>
      <c r="N37" s="17">
        <v>858207353.71000004</v>
      </c>
      <c r="O37" s="18"/>
      <c r="P37" s="17">
        <v>900645691.96000004</v>
      </c>
      <c r="Q37" s="18"/>
    </row>
    <row r="38" spans="1:17" ht="15.75" hidden="1" thickBot="1" x14ac:dyDescent="0.3">
      <c r="A38" s="8" t="s">
        <v>16</v>
      </c>
    </row>
    <row r="39" spans="1:17" ht="15.75" hidden="1" thickBot="1" x14ac:dyDescent="0.3">
      <c r="A39" s="19" t="s">
        <v>89</v>
      </c>
      <c r="B39" s="17">
        <v>266509234.28999999</v>
      </c>
      <c r="C39" s="16">
        <f>+B39/B40</f>
        <v>0.46802316333035721</v>
      </c>
      <c r="D39" s="17">
        <v>281360082.87</v>
      </c>
      <c r="E39" s="16">
        <f>+D39/D40</f>
        <v>0.45713746237508407</v>
      </c>
      <c r="F39" s="17">
        <v>282189676.36000001</v>
      </c>
      <c r="G39" s="16">
        <f>+F39/F40</f>
        <v>0.54492177004573861</v>
      </c>
      <c r="H39" s="17">
        <v>338317101.89999998</v>
      </c>
      <c r="I39" s="16">
        <f>+H39/H40</f>
        <v>0.64139133808792259</v>
      </c>
      <c r="J39" s="17">
        <v>268430270.13999999</v>
      </c>
      <c r="K39" s="16">
        <f>+J39/J40</f>
        <v>0.45270953976326217</v>
      </c>
      <c r="L39" s="17">
        <v>317590261.41000003</v>
      </c>
      <c r="M39" s="16">
        <f>+L39/L40</f>
        <v>0.50928811683423725</v>
      </c>
      <c r="N39" s="17">
        <v>343824609.56999999</v>
      </c>
      <c r="O39" s="16">
        <f>+N39/N40</f>
        <v>0.39989200938363334</v>
      </c>
      <c r="P39" s="17">
        <v>378216236.56999999</v>
      </c>
      <c r="Q39" s="16">
        <f>+P39/P40</f>
        <v>0.41992471399391906</v>
      </c>
    </row>
    <row r="40" spans="1:17" ht="17.25" hidden="1" thickBot="1" x14ac:dyDescent="0.35">
      <c r="A40" s="19" t="s">
        <v>90</v>
      </c>
      <c r="B40" s="17">
        <v>569435992</v>
      </c>
      <c r="D40" s="17">
        <v>615482444.62</v>
      </c>
      <c r="E40" s="18"/>
      <c r="F40" s="17">
        <v>517853556</v>
      </c>
      <c r="G40" s="18"/>
      <c r="H40" s="17">
        <v>527473761.81999999</v>
      </c>
      <c r="I40" s="18"/>
      <c r="J40" s="17">
        <v>592941492.41999996</v>
      </c>
      <c r="L40" s="17">
        <v>623596449.46000004</v>
      </c>
      <c r="N40" s="17">
        <v>859793648.03999996</v>
      </c>
      <c r="P40" s="17">
        <v>900676297.36000001</v>
      </c>
    </row>
    <row r="41" spans="1:17" ht="15.75" hidden="1" thickBot="1" x14ac:dyDescent="0.3">
      <c r="A41" s="8" t="s">
        <v>17</v>
      </c>
    </row>
    <row r="42" spans="1:17" ht="15.75" hidden="1" thickBot="1" x14ac:dyDescent="0.3">
      <c r="A42" s="19" t="s">
        <v>89</v>
      </c>
      <c r="B42" s="17">
        <v>387033022.14999998</v>
      </c>
      <c r="C42" s="45">
        <f>+B42/B43</f>
        <v>0.67595993411730915</v>
      </c>
      <c r="D42" s="17">
        <v>404707556.16000003</v>
      </c>
      <c r="E42" s="16">
        <f>+D42/D43</f>
        <v>0.65754524714326701</v>
      </c>
      <c r="F42" s="17">
        <v>409161108.18000001</v>
      </c>
      <c r="G42" s="16">
        <f>+F42/F43</f>
        <v>0.7860237642776321</v>
      </c>
      <c r="H42" s="39">
        <v>460410663.63</v>
      </c>
      <c r="I42" s="16">
        <f>+H42/H43</f>
        <v>0.84138104300026073</v>
      </c>
      <c r="J42" s="17">
        <v>403141653.38</v>
      </c>
      <c r="K42" s="16">
        <f>+J42/J43</f>
        <v>0.66607705615685786</v>
      </c>
      <c r="L42" s="17">
        <v>487067987.77999997</v>
      </c>
      <c r="M42" s="16">
        <f>+L42/L43</f>
        <v>0.69800427383524299</v>
      </c>
      <c r="N42" s="17">
        <v>525186397.42000002</v>
      </c>
      <c r="O42" s="16">
        <f>+N42/N43</f>
        <v>0.55754958924693176</v>
      </c>
      <c r="P42" s="17"/>
      <c r="Q42" s="16"/>
    </row>
    <row r="43" spans="1:17" ht="17.25" hidden="1" thickBot="1" x14ac:dyDescent="0.35">
      <c r="A43" s="19" t="s">
        <v>90</v>
      </c>
      <c r="B43" s="17">
        <v>572567992</v>
      </c>
      <c r="D43" s="17">
        <v>615482444.62</v>
      </c>
      <c r="E43" s="18"/>
      <c r="F43" s="17">
        <v>520545467.93000001</v>
      </c>
      <c r="G43" s="18"/>
      <c r="H43" s="17">
        <v>547208268.42999995</v>
      </c>
      <c r="J43" s="17">
        <v>605247770.74000001</v>
      </c>
      <c r="L43" s="17">
        <v>697800867.47000003</v>
      </c>
      <c r="N43" s="17">
        <v>941954594.79999995</v>
      </c>
      <c r="O43" s="18"/>
      <c r="P43" s="17"/>
      <c r="Q43" s="18"/>
    </row>
    <row r="44" spans="1:17" ht="15.75" hidden="1" thickBot="1" x14ac:dyDescent="0.3">
      <c r="A44" s="8" t="s">
        <v>18</v>
      </c>
    </row>
    <row r="45" spans="1:17" ht="15.75" hidden="1" thickBot="1" x14ac:dyDescent="0.3">
      <c r="A45" s="19" t="s">
        <v>89</v>
      </c>
      <c r="B45" s="17">
        <v>573789916.65999997</v>
      </c>
      <c r="C45" s="16">
        <f>+B45/B46</f>
        <v>1</v>
      </c>
      <c r="D45" s="17">
        <v>598704816.67999995</v>
      </c>
      <c r="E45" s="16">
        <f>+D45/D46</f>
        <v>0.95377882246605394</v>
      </c>
      <c r="F45" s="17">
        <v>561201390.71000004</v>
      </c>
      <c r="G45" s="16">
        <f>+F45/F46</f>
        <v>0.99999999967925957</v>
      </c>
      <c r="H45" s="17">
        <v>579290921.46000004</v>
      </c>
      <c r="I45" s="16">
        <f>+H45/H46</f>
        <v>0.99995420006801206</v>
      </c>
      <c r="J45" s="17">
        <v>708335137.23000002</v>
      </c>
      <c r="K45" s="16">
        <f>+J45/J46</f>
        <v>1</v>
      </c>
      <c r="L45" s="17">
        <v>803327279.49000001</v>
      </c>
      <c r="M45" s="16">
        <f>+L45/L46</f>
        <v>0.94140583431261804</v>
      </c>
      <c r="N45" s="17">
        <v>947016273.40999997</v>
      </c>
      <c r="O45" s="16">
        <f>+N45/N46</f>
        <v>1</v>
      </c>
      <c r="P45" s="17"/>
      <c r="Q45" s="16"/>
    </row>
    <row r="46" spans="1:17" ht="17.25" hidden="1" thickBot="1" x14ac:dyDescent="0.35">
      <c r="A46" s="19" t="s">
        <v>90</v>
      </c>
      <c r="B46" s="17">
        <v>573789916.65999997</v>
      </c>
      <c r="D46" s="17">
        <v>627718714.84000003</v>
      </c>
      <c r="E46" s="18"/>
      <c r="F46" s="17">
        <v>561201390.88999999</v>
      </c>
      <c r="G46" s="18"/>
      <c r="H46" s="17">
        <v>579317454.15999997</v>
      </c>
      <c r="J46" s="17">
        <v>708335137.23000002</v>
      </c>
      <c r="L46" s="17">
        <v>853327279.49000001</v>
      </c>
      <c r="N46" s="17">
        <v>947016273.40999997</v>
      </c>
      <c r="P46" s="17"/>
    </row>
    <row r="47" spans="1:17" hidden="1" x14ac:dyDescent="0.25"/>
    <row r="48" spans="1:17" hidden="1" x14ac:dyDescent="0.25"/>
    <row r="49" spans="2:2" hidden="1" x14ac:dyDescent="0.25"/>
    <row r="50" spans="2:2" hidden="1" x14ac:dyDescent="0.25"/>
    <row r="52" spans="2:2" x14ac:dyDescent="0.25">
      <c r="B52" s="56">
        <f>+B37-Recaudación!B38</f>
        <v>2197731</v>
      </c>
    </row>
  </sheetData>
  <sheetProtection password="C9C9" sheet="1" formatCells="0" formatColumns="0" formatRows="0" insertColumns="0" insertRows="0" insertHyperlinks="0" deleteColumns="0" deleteRows="0" sort="0" autoFilter="0" pivotTables="0"/>
  <mergeCells count="27">
    <mergeCell ref="B1:G1"/>
    <mergeCell ref="B2:G2"/>
    <mergeCell ref="B27:G27"/>
    <mergeCell ref="C28:G28"/>
    <mergeCell ref="C21:G21"/>
    <mergeCell ref="C22:G22"/>
    <mergeCell ref="B35:C35"/>
    <mergeCell ref="D35:E35"/>
    <mergeCell ref="F35:G35"/>
    <mergeCell ref="B31:G31"/>
    <mergeCell ref="B32:B33"/>
    <mergeCell ref="P35:Q35"/>
    <mergeCell ref="B4:G4"/>
    <mergeCell ref="B5:G5"/>
    <mergeCell ref="E29:G29"/>
    <mergeCell ref="E30:G30"/>
    <mergeCell ref="B6:G6"/>
    <mergeCell ref="C8:G8"/>
    <mergeCell ref="E9:G9"/>
    <mergeCell ref="C10:G10"/>
    <mergeCell ref="C12:G12"/>
    <mergeCell ref="N35:O35"/>
    <mergeCell ref="L35:M35"/>
    <mergeCell ref="J35:K35"/>
    <mergeCell ref="B13:B14"/>
    <mergeCell ref="B25:G25"/>
    <mergeCell ref="H35:I35"/>
  </mergeCells>
  <pageMargins left="0.7" right="0.7" top="0.75" bottom="0.75" header="0.3" footer="0.3"/>
  <pageSetup orientation="portrait" horizontalDpi="4294967292"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G109"/>
  <sheetViews>
    <sheetView workbookViewId="0">
      <selection activeCell="F91" sqref="F91"/>
    </sheetView>
  </sheetViews>
  <sheetFormatPr baseColWidth="10" defaultRowHeight="15" x14ac:dyDescent="0.25"/>
  <cols>
    <col min="1" max="1" width="5.28515625" customWidth="1"/>
    <col min="2" max="2" width="17.85546875" customWidth="1"/>
    <col min="3" max="3" width="0.5703125" customWidth="1"/>
    <col min="5" max="5" width="15.140625" bestFit="1" customWidth="1"/>
    <col min="7" max="7" width="12.85546875" bestFit="1" customWidth="1"/>
    <col min="9" max="9" width="6.140625" customWidth="1"/>
    <col min="11" max="11" width="12.85546875" bestFit="1" customWidth="1"/>
    <col min="13" max="13" width="12.85546875" bestFit="1" customWidth="1"/>
    <col min="15" max="15" width="12.85546875" bestFit="1" customWidth="1"/>
    <col min="17" max="17" width="12.85546875" bestFit="1" customWidth="1"/>
    <col min="20" max="20" width="12.85546875" bestFit="1" customWidth="1"/>
    <col min="21" max="23" width="12" bestFit="1" customWidth="1"/>
    <col min="26" max="26" width="12.85546875" bestFit="1" customWidth="1"/>
    <col min="27" max="28" width="12" bestFit="1" customWidth="1"/>
    <col min="29" max="29" width="12.85546875" bestFit="1" customWidth="1"/>
    <col min="30" max="30" width="12" bestFit="1" customWidth="1"/>
    <col min="32" max="32" width="12.85546875" bestFit="1" customWidth="1"/>
    <col min="33" max="34" width="12" bestFit="1" customWidth="1"/>
    <col min="35" max="35" width="12.85546875" bestFit="1" customWidth="1"/>
    <col min="38" max="38" width="12.85546875" bestFit="1" customWidth="1"/>
    <col min="39" max="40" width="12" bestFit="1" customWidth="1"/>
    <col min="41" max="41" width="12.85546875" bestFit="1" customWidth="1"/>
    <col min="42" max="42" width="12" bestFit="1" customWidth="1"/>
    <col min="45" max="45" width="12.85546875" bestFit="1" customWidth="1"/>
    <col min="47" max="47" width="12" bestFit="1" customWidth="1"/>
    <col min="48" max="48" width="12.85546875" bestFit="1" customWidth="1"/>
    <col min="53" max="53" width="12.85546875" bestFit="1" customWidth="1"/>
    <col min="54" max="55" width="12" bestFit="1" customWidth="1"/>
    <col min="56" max="56" width="12.85546875" bestFit="1" customWidth="1"/>
    <col min="57" max="57" width="11.5703125" bestFit="1" customWidth="1"/>
  </cols>
  <sheetData>
    <row r="1" spans="2:52" x14ac:dyDescent="0.25">
      <c r="B1" s="398" t="s">
        <v>117</v>
      </c>
      <c r="C1" s="398"/>
      <c r="D1" s="398"/>
      <c r="E1" s="398"/>
      <c r="F1" s="398"/>
      <c r="G1" s="398"/>
      <c r="H1" s="398"/>
      <c r="I1" s="81"/>
    </row>
    <row r="2" spans="2:52" x14ac:dyDescent="0.25">
      <c r="B2" s="398" t="s">
        <v>118</v>
      </c>
      <c r="C2" s="398"/>
      <c r="D2" s="398"/>
      <c r="E2" s="398"/>
      <c r="F2" s="398"/>
      <c r="G2" s="398"/>
      <c r="H2" s="398"/>
      <c r="I2" s="81"/>
    </row>
    <row r="4" spans="2:52" x14ac:dyDescent="0.25">
      <c r="B4" s="399"/>
      <c r="C4" s="399"/>
      <c r="D4" s="399"/>
      <c r="E4" s="399"/>
      <c r="F4" s="399"/>
      <c r="G4" s="399"/>
      <c r="H4" s="399"/>
      <c r="I4" s="32"/>
      <c r="J4" s="32"/>
      <c r="K4" s="41"/>
      <c r="L4" s="41"/>
      <c r="M4" s="63"/>
      <c r="N4" s="63"/>
      <c r="O4" s="63"/>
      <c r="P4" s="68"/>
      <c r="Q4" s="72"/>
      <c r="R4" s="72"/>
      <c r="S4" s="72"/>
      <c r="T4" s="68"/>
      <c r="U4" s="72"/>
      <c r="V4" s="72"/>
      <c r="W4" s="72"/>
      <c r="X4" s="72"/>
      <c r="Y4" s="72"/>
      <c r="Z4" s="68"/>
      <c r="AA4" s="68"/>
      <c r="AB4" s="68"/>
      <c r="AC4" s="68"/>
      <c r="AD4" s="68"/>
      <c r="AE4" s="68"/>
      <c r="AF4" s="63"/>
      <c r="AG4" s="63"/>
      <c r="AH4" s="63"/>
      <c r="AI4" s="63"/>
      <c r="AJ4" s="63"/>
      <c r="AK4" s="63"/>
      <c r="AL4" s="41"/>
      <c r="AM4" s="41"/>
      <c r="AN4" s="41"/>
      <c r="AO4" s="41"/>
      <c r="AP4" s="41"/>
      <c r="AQ4" s="59"/>
      <c r="AR4" s="41"/>
      <c r="AS4" s="32"/>
      <c r="AT4" s="32"/>
      <c r="AU4" s="32"/>
      <c r="AV4" s="32"/>
      <c r="AW4" s="32"/>
      <c r="AX4" s="32"/>
      <c r="AY4" s="32"/>
      <c r="AZ4" s="32"/>
    </row>
    <row r="5" spans="2:52" x14ac:dyDescent="0.25">
      <c r="B5" s="400" t="s">
        <v>0</v>
      </c>
      <c r="C5" s="400"/>
      <c r="D5" s="400"/>
      <c r="E5" s="400"/>
      <c r="F5" s="400"/>
      <c r="G5" s="400"/>
      <c r="H5" s="400"/>
      <c r="I5" s="33"/>
      <c r="J5" s="33"/>
      <c r="K5" s="42"/>
      <c r="L5" s="42"/>
      <c r="M5" s="64"/>
      <c r="N5" s="64"/>
      <c r="O5" s="64"/>
      <c r="P5" s="69"/>
      <c r="Q5" s="73"/>
      <c r="R5" s="73"/>
      <c r="S5" s="73"/>
      <c r="T5" s="69"/>
      <c r="U5" s="73"/>
      <c r="V5" s="73"/>
      <c r="W5" s="73"/>
      <c r="X5" s="73"/>
      <c r="Y5" s="73"/>
      <c r="Z5" s="69"/>
      <c r="AA5" s="69"/>
      <c r="AB5" s="69"/>
      <c r="AC5" s="69"/>
      <c r="AD5" s="69"/>
      <c r="AE5" s="69"/>
      <c r="AF5" s="64"/>
      <c r="AG5" s="64"/>
      <c r="AH5" s="64"/>
      <c r="AI5" s="64"/>
      <c r="AJ5" s="64"/>
      <c r="AK5" s="64"/>
      <c r="AL5" s="42"/>
      <c r="AM5" s="42"/>
      <c r="AN5" s="42"/>
      <c r="AO5" s="42"/>
      <c r="AP5" s="42"/>
      <c r="AQ5" s="60"/>
      <c r="AR5" s="42"/>
      <c r="AS5" s="33"/>
      <c r="AT5" s="33"/>
      <c r="AU5" s="33"/>
      <c r="AV5" s="33"/>
      <c r="AW5" s="33"/>
      <c r="AX5" s="33"/>
      <c r="AY5" s="33"/>
      <c r="AZ5" s="33"/>
    </row>
    <row r="6" spans="2:52" x14ac:dyDescent="0.25">
      <c r="B6" s="389" t="s">
        <v>1</v>
      </c>
      <c r="C6" s="389"/>
      <c r="D6" s="389"/>
      <c r="E6" s="389"/>
      <c r="F6" s="389"/>
      <c r="G6" s="389"/>
      <c r="H6" s="389"/>
      <c r="I6" s="34"/>
      <c r="J6" s="34"/>
      <c r="K6" s="40"/>
      <c r="L6" s="40"/>
      <c r="M6" s="62"/>
      <c r="N6" s="62"/>
      <c r="O6" s="62"/>
      <c r="P6" s="67"/>
      <c r="Q6" s="74"/>
      <c r="R6" s="74"/>
      <c r="S6" s="74"/>
      <c r="T6" s="67"/>
      <c r="U6" s="74"/>
      <c r="V6" s="74"/>
      <c r="W6" s="74"/>
      <c r="X6" s="74"/>
      <c r="Y6" s="74"/>
      <c r="Z6" s="67"/>
      <c r="AA6" s="67"/>
      <c r="AB6" s="67"/>
      <c r="AC6" s="67"/>
      <c r="AD6" s="67"/>
      <c r="AE6" s="67"/>
      <c r="AF6" s="62"/>
      <c r="AG6" s="62"/>
      <c r="AH6" s="62"/>
      <c r="AI6" s="62"/>
      <c r="AJ6" s="62"/>
      <c r="AK6" s="62"/>
      <c r="AL6" s="40"/>
      <c r="AM6" s="40"/>
      <c r="AN6" s="40"/>
      <c r="AO6" s="40"/>
      <c r="AP6" s="40"/>
      <c r="AQ6" s="58"/>
      <c r="AR6" s="40"/>
      <c r="AS6" s="34"/>
      <c r="AT6" s="34"/>
      <c r="AU6" s="34"/>
      <c r="AV6" s="34"/>
      <c r="AW6" s="34"/>
      <c r="AX6" s="34"/>
      <c r="AY6" s="34"/>
      <c r="AZ6" s="34"/>
    </row>
    <row r="7" spans="2:52" ht="15.75" thickBot="1" x14ac:dyDescent="0.3">
      <c r="B7" s="430"/>
      <c r="C7" s="430"/>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2:52" ht="15.75" thickBot="1" x14ac:dyDescent="0.3">
      <c r="B8" s="411" t="s">
        <v>2</v>
      </c>
      <c r="C8" s="412"/>
      <c r="D8" s="390" t="s">
        <v>69</v>
      </c>
      <c r="E8" s="391"/>
      <c r="F8" s="391"/>
      <c r="G8" s="391"/>
      <c r="H8" s="392"/>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row>
    <row r="9" spans="2:52" ht="25.5" customHeight="1" thickBot="1" x14ac:dyDescent="0.3">
      <c r="B9" s="411" t="s">
        <v>3</v>
      </c>
      <c r="C9" s="412"/>
      <c r="D9" s="4" t="s">
        <v>4</v>
      </c>
      <c r="E9" s="5" t="s">
        <v>5</v>
      </c>
      <c r="F9" s="383" t="s">
        <v>64</v>
      </c>
      <c r="G9" s="384"/>
      <c r="H9" s="385"/>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row>
    <row r="10" spans="2:52" ht="25.5" customHeight="1" thickBot="1" x14ac:dyDescent="0.3">
      <c r="B10" s="411" t="s">
        <v>6</v>
      </c>
      <c r="C10" s="412"/>
      <c r="D10" s="383" t="s">
        <v>102</v>
      </c>
      <c r="E10" s="384"/>
      <c r="F10" s="384"/>
      <c r="G10" s="384"/>
      <c r="H10" s="385"/>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row>
    <row r="11" spans="2:52" ht="15.75" thickBot="1" x14ac:dyDescent="0.3">
      <c r="B11" s="411" t="s">
        <v>7</v>
      </c>
      <c r="C11" s="412"/>
      <c r="D11" s="6" t="s">
        <v>8</v>
      </c>
      <c r="E11" s="5" t="s">
        <v>9</v>
      </c>
      <c r="F11" s="7" t="s">
        <v>70</v>
      </c>
      <c r="G11" s="5" t="s">
        <v>11</v>
      </c>
      <c r="H11" s="7" t="s">
        <v>12</v>
      </c>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row>
    <row r="12" spans="2:52" ht="25.5" customHeight="1" thickBot="1" x14ac:dyDescent="0.3">
      <c r="B12" s="411" t="s">
        <v>13</v>
      </c>
      <c r="C12" s="412"/>
      <c r="D12" s="383" t="s">
        <v>71</v>
      </c>
      <c r="E12" s="384"/>
      <c r="F12" s="384"/>
      <c r="G12" s="384"/>
      <c r="H12" s="385"/>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row>
    <row r="13" spans="2:52" ht="15.75" thickBot="1" x14ac:dyDescent="0.3">
      <c r="B13" s="415" t="s">
        <v>14</v>
      </c>
      <c r="C13" s="416"/>
      <c r="D13" s="8" t="s">
        <v>15</v>
      </c>
      <c r="E13" s="8" t="s">
        <v>16</v>
      </c>
      <c r="F13" s="8" t="s">
        <v>17</v>
      </c>
      <c r="G13" s="8" t="s">
        <v>18</v>
      </c>
      <c r="H13" s="8" t="s">
        <v>19</v>
      </c>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row>
    <row r="14" spans="2:52" ht="15.75" thickBot="1" x14ac:dyDescent="0.3">
      <c r="B14" s="417"/>
      <c r="C14" s="418"/>
      <c r="D14" s="7">
        <v>25</v>
      </c>
      <c r="E14" s="7">
        <v>50</v>
      </c>
      <c r="F14" s="7">
        <v>75</v>
      </c>
      <c r="G14" s="7">
        <v>99</v>
      </c>
      <c r="H14" s="7">
        <v>99</v>
      </c>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row>
    <row r="15" spans="2:52" ht="15.75" thickBot="1" x14ac:dyDescent="0.3">
      <c r="B15" s="419" t="s">
        <v>112</v>
      </c>
      <c r="C15" s="420"/>
      <c r="D15" s="7">
        <v>19</v>
      </c>
      <c r="E15" s="7">
        <v>41</v>
      </c>
      <c r="F15" s="7">
        <v>60</v>
      </c>
      <c r="G15" s="7">
        <v>72</v>
      </c>
      <c r="H15" s="7">
        <v>72</v>
      </c>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row>
    <row r="16" spans="2:52" ht="15.75" thickBot="1" x14ac:dyDescent="0.3">
      <c r="B16" s="419" t="s">
        <v>105</v>
      </c>
      <c r="C16" s="420"/>
      <c r="D16" s="7">
        <v>25</v>
      </c>
      <c r="E16" s="7">
        <v>46</v>
      </c>
      <c r="F16" s="7">
        <v>66</v>
      </c>
      <c r="G16" s="7">
        <v>95</v>
      </c>
      <c r="H16" s="7">
        <v>95</v>
      </c>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row>
    <row r="17" spans="2:52" ht="15.75" thickBot="1" x14ac:dyDescent="0.3">
      <c r="B17" s="419" t="s">
        <v>104</v>
      </c>
      <c r="C17" s="420"/>
      <c r="D17" s="7"/>
      <c r="E17" s="7"/>
      <c r="F17" s="7"/>
      <c r="G17" s="7"/>
      <c r="H17" s="7"/>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row>
    <row r="18" spans="2:52" ht="15.75" thickBot="1" x14ac:dyDescent="0.3">
      <c r="B18" s="419" t="s">
        <v>20</v>
      </c>
      <c r="C18" s="420"/>
      <c r="D18" s="6">
        <v>24</v>
      </c>
      <c r="E18" s="7">
        <v>49</v>
      </c>
      <c r="F18" s="7">
        <v>73</v>
      </c>
      <c r="G18" s="7">
        <v>99</v>
      </c>
      <c r="H18" s="7">
        <v>99</v>
      </c>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row>
    <row r="19" spans="2:52" ht="15.75" thickBot="1" x14ac:dyDescent="0.3">
      <c r="B19" s="411" t="s">
        <v>21</v>
      </c>
      <c r="C19" s="412"/>
      <c r="D19" s="6">
        <v>23</v>
      </c>
      <c r="E19" s="7">
        <v>48</v>
      </c>
      <c r="F19" s="7">
        <v>72</v>
      </c>
      <c r="G19" s="7">
        <v>98</v>
      </c>
      <c r="H19" s="7">
        <v>98</v>
      </c>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row>
    <row r="20" spans="2:52" ht="26.25" thickBot="1" x14ac:dyDescent="0.3">
      <c r="B20" s="421" t="s">
        <v>22</v>
      </c>
      <c r="C20" s="422"/>
      <c r="D20" s="6" t="s">
        <v>23</v>
      </c>
      <c r="E20" s="10" t="s">
        <v>24</v>
      </c>
      <c r="F20" s="6" t="s">
        <v>72</v>
      </c>
      <c r="G20" s="10" t="s">
        <v>26</v>
      </c>
      <c r="H20" s="6" t="s">
        <v>27</v>
      </c>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row>
    <row r="21" spans="2:52" ht="15.75" thickBot="1" x14ac:dyDescent="0.3">
      <c r="B21" s="421" t="s">
        <v>28</v>
      </c>
      <c r="C21" s="422"/>
      <c r="D21" s="395" t="s">
        <v>29</v>
      </c>
      <c r="E21" s="396"/>
      <c r="F21" s="396"/>
      <c r="G21" s="396"/>
      <c r="H21" s="397"/>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row>
    <row r="22" spans="2:52" ht="15.75" thickBot="1" x14ac:dyDescent="0.3">
      <c r="B22" s="421" t="s">
        <v>30</v>
      </c>
      <c r="C22" s="422"/>
      <c r="D22" s="383" t="s">
        <v>73</v>
      </c>
      <c r="E22" s="384"/>
      <c r="F22" s="384"/>
      <c r="G22" s="384"/>
      <c r="H22" s="385"/>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row>
    <row r="23" spans="2:52" ht="26.25" thickBot="1" x14ac:dyDescent="0.3">
      <c r="B23" s="421" t="s">
        <v>31</v>
      </c>
      <c r="C23" s="422"/>
      <c r="D23" s="11" t="s">
        <v>74</v>
      </c>
      <c r="E23" s="10" t="s">
        <v>24</v>
      </c>
      <c r="F23" s="6" t="s">
        <v>75</v>
      </c>
      <c r="G23" s="10" t="s">
        <v>32</v>
      </c>
      <c r="H23" s="6" t="s">
        <v>51</v>
      </c>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row>
    <row r="24" spans="2:52" ht="26.25" thickBot="1" x14ac:dyDescent="0.3">
      <c r="B24" s="421" t="s">
        <v>33</v>
      </c>
      <c r="C24" s="422"/>
      <c r="D24" s="11" t="s">
        <v>76</v>
      </c>
      <c r="E24" s="10" t="s">
        <v>24</v>
      </c>
      <c r="F24" s="6" t="s">
        <v>75</v>
      </c>
      <c r="G24" s="10" t="s">
        <v>32</v>
      </c>
      <c r="H24" s="6" t="s">
        <v>51</v>
      </c>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row>
    <row r="25" spans="2:52" ht="15.75" thickBot="1" x14ac:dyDescent="0.3">
      <c r="B25" s="386" t="s">
        <v>34</v>
      </c>
      <c r="C25" s="387"/>
      <c r="D25" s="387"/>
      <c r="E25" s="387"/>
      <c r="F25" s="387"/>
      <c r="G25" s="387"/>
      <c r="H25" s="38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row>
    <row r="26" spans="2:52" ht="15.75" thickBot="1" x14ac:dyDescent="0.3">
      <c r="B26" s="9" t="s">
        <v>35</v>
      </c>
      <c r="C26" s="413">
        <f>+-10%</f>
        <v>-0.1</v>
      </c>
      <c r="D26" s="414"/>
      <c r="E26" s="10" t="s">
        <v>36</v>
      </c>
      <c r="F26" s="7">
        <f>+-20%</f>
        <v>-0.2</v>
      </c>
      <c r="G26" s="10" t="s">
        <v>37</v>
      </c>
      <c r="H26" s="7" t="s">
        <v>38</v>
      </c>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row>
    <row r="27" spans="2:52" ht="15.75" thickBot="1" x14ac:dyDescent="0.3">
      <c r="B27" s="386" t="s">
        <v>39</v>
      </c>
      <c r="C27" s="387"/>
      <c r="D27" s="387"/>
      <c r="E27" s="387"/>
      <c r="F27" s="387"/>
      <c r="G27" s="387"/>
      <c r="H27" s="38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row>
    <row r="28" spans="2:52" ht="15.75" thickBot="1" x14ac:dyDescent="0.3">
      <c r="B28" s="9" t="s">
        <v>40</v>
      </c>
      <c r="C28" s="383" t="s">
        <v>77</v>
      </c>
      <c r="D28" s="384"/>
      <c r="E28" s="384"/>
      <c r="F28" s="384"/>
      <c r="G28" s="384"/>
      <c r="H28" s="385"/>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row>
    <row r="29" spans="2:52" ht="15.75" thickBot="1" x14ac:dyDescent="0.3">
      <c r="B29" s="424" t="s">
        <v>41</v>
      </c>
      <c r="C29" s="425"/>
      <c r="D29" s="12">
        <v>45169</v>
      </c>
      <c r="E29" s="10" t="s">
        <v>42</v>
      </c>
      <c r="F29" s="383" t="s">
        <v>54</v>
      </c>
      <c r="G29" s="384"/>
      <c r="H29" s="385"/>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row>
    <row r="30" spans="2:52" ht="15.75" thickBot="1" x14ac:dyDescent="0.3">
      <c r="B30" s="424" t="s">
        <v>43</v>
      </c>
      <c r="C30" s="425"/>
      <c r="D30" s="12">
        <v>45478</v>
      </c>
      <c r="E30" s="10" t="s">
        <v>42</v>
      </c>
      <c r="F30" s="383" t="s">
        <v>54</v>
      </c>
      <c r="G30" s="384"/>
      <c r="H30" s="385"/>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row>
    <row r="31" spans="2:52" ht="15.75" thickBot="1" x14ac:dyDescent="0.3">
      <c r="B31" s="386" t="s">
        <v>116</v>
      </c>
      <c r="C31" s="387"/>
      <c r="D31" s="387"/>
      <c r="E31" s="387"/>
      <c r="F31" s="387"/>
      <c r="G31" s="387"/>
      <c r="H31" s="38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row>
    <row r="32" spans="2:52" ht="15.75" thickBot="1" x14ac:dyDescent="0.3">
      <c r="B32" s="381" t="s">
        <v>44</v>
      </c>
      <c r="C32" s="426" t="s">
        <v>15</v>
      </c>
      <c r="D32" s="427"/>
      <c r="E32" s="8" t="s">
        <v>16</v>
      </c>
      <c r="F32" s="8" t="s">
        <v>17</v>
      </c>
      <c r="G32" s="8" t="s">
        <v>18</v>
      </c>
      <c r="H32" s="8" t="s">
        <v>19</v>
      </c>
      <c r="I32" s="38"/>
      <c r="J32" s="38"/>
      <c r="K32" s="38"/>
      <c r="L32" s="38"/>
      <c r="M32" s="38"/>
      <c r="N32" s="38"/>
      <c r="O32" s="38"/>
      <c r="P32" s="38"/>
      <c r="Q32" s="38"/>
      <c r="R32" s="38"/>
      <c r="S32" s="38"/>
      <c r="T32" s="38"/>
      <c r="U32" s="38"/>
      <c r="V32" s="38"/>
      <c r="W32" s="38"/>
      <c r="X32" s="77">
        <v>246875272.68000001</v>
      </c>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row>
    <row r="33" spans="1:59" ht="15.75" thickBot="1" x14ac:dyDescent="0.3">
      <c r="B33" s="382"/>
      <c r="C33" s="428">
        <v>15</v>
      </c>
      <c r="D33" s="429"/>
      <c r="E33" s="13">
        <v>31</v>
      </c>
      <c r="F33" s="13"/>
      <c r="G33" s="13"/>
      <c r="H33" s="13"/>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row>
    <row r="34" spans="1:59" ht="71.25" customHeight="1" x14ac:dyDescent="0.25">
      <c r="B34" s="423" t="s">
        <v>113</v>
      </c>
      <c r="C34" s="423"/>
      <c r="D34" s="423"/>
      <c r="E34" s="423"/>
      <c r="F34" s="423"/>
      <c r="G34" s="423"/>
      <c r="H34" s="423"/>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row>
    <row r="35" spans="1:59" hidden="1" x14ac:dyDescent="0.25">
      <c r="E35" s="21"/>
      <c r="F35" s="21"/>
      <c r="G35" s="21"/>
      <c r="H35" s="21"/>
      <c r="I35" s="21"/>
      <c r="J35" s="21"/>
      <c r="K35" s="21"/>
      <c r="L35" s="21"/>
      <c r="M35" s="21"/>
      <c r="N35" s="21"/>
      <c r="O35" s="21"/>
      <c r="P35" s="21"/>
      <c r="Q35" s="21"/>
      <c r="R35" s="21"/>
      <c r="S35" s="21"/>
      <c r="T35" s="407">
        <v>2024</v>
      </c>
      <c r="U35" s="407"/>
      <c r="V35" s="407"/>
      <c r="W35" s="407"/>
      <c r="X35" s="407"/>
      <c r="Y35" s="21"/>
      <c r="Z35" s="406">
        <v>2023</v>
      </c>
      <c r="AA35" s="406"/>
      <c r="AB35" s="406"/>
      <c r="AC35" s="406"/>
      <c r="AD35" s="406"/>
      <c r="AE35" s="21"/>
      <c r="AF35" s="405">
        <v>2022</v>
      </c>
      <c r="AG35" s="405"/>
      <c r="AH35" s="405"/>
      <c r="AI35" s="405"/>
      <c r="AJ35" s="405"/>
      <c r="AK35" s="21"/>
      <c r="AL35" s="402">
        <v>2021</v>
      </c>
      <c r="AM35" s="403"/>
      <c r="AN35" s="403"/>
      <c r="AO35" s="403"/>
      <c r="AP35" s="403"/>
      <c r="AQ35" s="403"/>
      <c r="AR35" s="404"/>
      <c r="AS35" s="401">
        <v>2020</v>
      </c>
      <c r="AT35" s="401"/>
      <c r="AU35" s="401"/>
      <c r="AV35" s="401"/>
      <c r="AW35" s="401"/>
      <c r="AX35" s="401"/>
      <c r="AY35" s="401"/>
      <c r="AZ35" s="21"/>
      <c r="BA35" s="401">
        <v>2019</v>
      </c>
      <c r="BB35" s="401"/>
      <c r="BC35" s="401"/>
      <c r="BD35" s="401"/>
      <c r="BE35" s="401"/>
      <c r="BF35" s="401"/>
      <c r="BG35" s="401"/>
    </row>
    <row r="36" spans="1:59" ht="15.75" hidden="1" thickBot="1" x14ac:dyDescent="0.3">
      <c r="A36" s="8" t="s">
        <v>15</v>
      </c>
      <c r="B36" s="410">
        <v>2017</v>
      </c>
      <c r="C36" s="401"/>
      <c r="D36" s="401"/>
      <c r="E36" s="401">
        <v>2018</v>
      </c>
      <c r="F36" s="401"/>
      <c r="G36" s="401">
        <v>2019</v>
      </c>
      <c r="H36" s="401"/>
      <c r="I36" s="401">
        <v>2020</v>
      </c>
      <c r="J36" s="401"/>
      <c r="K36" s="401">
        <v>2021</v>
      </c>
      <c r="L36" s="401"/>
      <c r="M36" s="401">
        <v>2022</v>
      </c>
      <c r="N36" s="401"/>
      <c r="O36" s="401">
        <v>2023</v>
      </c>
      <c r="P36" s="401"/>
      <c r="Q36" s="401">
        <v>2024</v>
      </c>
      <c r="R36" s="401"/>
      <c r="S36" s="75"/>
      <c r="T36" s="46">
        <v>1000</v>
      </c>
      <c r="U36" s="47">
        <v>2000</v>
      </c>
      <c r="V36" s="47">
        <v>3000</v>
      </c>
      <c r="W36" s="47">
        <v>4000</v>
      </c>
      <c r="X36" s="47">
        <v>5000</v>
      </c>
      <c r="Y36" s="75"/>
      <c r="Z36" s="46">
        <v>1000</v>
      </c>
      <c r="AA36" s="47">
        <v>2000</v>
      </c>
      <c r="AB36" s="47">
        <v>3000</v>
      </c>
      <c r="AC36" s="47">
        <v>4000</v>
      </c>
      <c r="AD36" s="47">
        <v>5000</v>
      </c>
      <c r="AE36" s="70"/>
      <c r="AF36" s="46">
        <v>1000</v>
      </c>
      <c r="AG36" s="47">
        <v>2000</v>
      </c>
      <c r="AH36" s="47">
        <v>3000</v>
      </c>
      <c r="AI36" s="47">
        <v>4000</v>
      </c>
      <c r="AJ36" s="47">
        <v>5000</v>
      </c>
      <c r="AK36" s="65"/>
      <c r="AL36" s="46">
        <v>1000</v>
      </c>
      <c r="AM36" s="47">
        <v>2000</v>
      </c>
      <c r="AN36" s="47">
        <v>3000</v>
      </c>
      <c r="AO36" s="47">
        <v>4000</v>
      </c>
      <c r="AP36" s="47">
        <v>5000</v>
      </c>
      <c r="AQ36" s="47">
        <v>6000</v>
      </c>
      <c r="AR36" s="48">
        <v>9000</v>
      </c>
      <c r="AS36">
        <v>1000</v>
      </c>
      <c r="AT36">
        <v>2000</v>
      </c>
      <c r="AU36">
        <v>3000</v>
      </c>
      <c r="AV36">
        <v>4000</v>
      </c>
      <c r="AW36">
        <v>5000</v>
      </c>
      <c r="AX36">
        <v>6000</v>
      </c>
      <c r="AY36">
        <v>9000</v>
      </c>
      <c r="AZ36" s="35"/>
      <c r="BA36">
        <v>1000</v>
      </c>
      <c r="BB36">
        <v>2000</v>
      </c>
      <c r="BC36">
        <v>3000</v>
      </c>
      <c r="BD36">
        <v>4000</v>
      </c>
      <c r="BE36">
        <v>5000</v>
      </c>
      <c r="BF36">
        <v>6000</v>
      </c>
      <c r="BG36">
        <v>9000</v>
      </c>
    </row>
    <row r="37" spans="1:59" ht="15.75" hidden="1" thickBot="1" x14ac:dyDescent="0.3">
      <c r="A37" t="s">
        <v>97</v>
      </c>
      <c r="B37" s="17">
        <v>136440164.62</v>
      </c>
      <c r="D37" s="29">
        <f>+B37/B38</f>
        <v>0.23960579685310796</v>
      </c>
      <c r="E37" s="23">
        <v>150095318.49000001</v>
      </c>
      <c r="F37" s="29">
        <f>+E37/E38</f>
        <v>0.25272489967956585</v>
      </c>
      <c r="G37" s="31">
        <f>SUM(BA37:BG37)-BD37-BG37</f>
        <v>110394613.83000001</v>
      </c>
      <c r="H37" s="29">
        <f>+G37/G38</f>
        <v>0.18758402114721534</v>
      </c>
      <c r="I37" s="23">
        <f>SUM(AS37:AY37)-AV37-AY37</f>
        <v>179555745.41999996</v>
      </c>
      <c r="J37" s="29">
        <f>+I37/I38</f>
        <v>0.3415061235160195</v>
      </c>
      <c r="K37" s="23">
        <f>SUM(AL37:AR37)-AO37-AR37</f>
        <v>108183853.33999999</v>
      </c>
      <c r="L37" s="29">
        <f>+K37/K38</f>
        <v>0.19480871655850684</v>
      </c>
      <c r="M37" s="23">
        <f>SUM(AF37:AJ37)-AI37</f>
        <v>107975637.51999998</v>
      </c>
      <c r="N37" s="29">
        <f>+M37/M38</f>
        <v>0.19034738527759143</v>
      </c>
      <c r="O37" s="23">
        <f>SUM(Z37:AD37)-AC37</f>
        <v>120673504.61999999</v>
      </c>
      <c r="P37" s="29">
        <f>+O37/O38</f>
        <v>0.14061112864895961</v>
      </c>
      <c r="Q37" s="23">
        <f>SUM(T37:X37)-W37</f>
        <v>135951778.57999998</v>
      </c>
      <c r="R37" s="29">
        <f>+Q37/Q38</f>
        <v>0.15094923541369468</v>
      </c>
      <c r="S37" s="29"/>
      <c r="T37" s="49">
        <v>120172192.52</v>
      </c>
      <c r="U37" s="49">
        <v>7894845.4500000002</v>
      </c>
      <c r="V37" s="49">
        <v>6601157.0999999996</v>
      </c>
      <c r="W37" s="49">
        <v>48406360.579999998</v>
      </c>
      <c r="X37" s="49">
        <v>1283583.51</v>
      </c>
      <c r="Y37" s="29"/>
      <c r="Z37" s="49">
        <v>105393774.81999999</v>
      </c>
      <c r="AA37" s="50">
        <v>7949654.3499999996</v>
      </c>
      <c r="AB37" s="50">
        <v>6398136.3300000001</v>
      </c>
      <c r="AC37" s="50">
        <v>45797482.329999998</v>
      </c>
      <c r="AD37" s="50">
        <v>931939.12</v>
      </c>
      <c r="AE37" s="29"/>
      <c r="AF37" s="49">
        <v>94475900.890000001</v>
      </c>
      <c r="AG37" s="50">
        <v>4242389.8499999996</v>
      </c>
      <c r="AH37" s="50">
        <v>9044729.8399999999</v>
      </c>
      <c r="AI37" s="50">
        <v>27071365.93</v>
      </c>
      <c r="AJ37" s="50">
        <v>212616.94</v>
      </c>
      <c r="AK37" s="29"/>
      <c r="AL37" s="49">
        <v>101029918.45</v>
      </c>
      <c r="AM37" s="50">
        <v>3091095.12</v>
      </c>
      <c r="AN37" s="50">
        <v>3410727.76</v>
      </c>
      <c r="AO37" s="50">
        <v>36922082.420000002</v>
      </c>
      <c r="AP37" s="50">
        <v>652112.01</v>
      </c>
      <c r="AQ37" s="50"/>
      <c r="AR37" s="51">
        <v>0</v>
      </c>
      <c r="AS37" s="23">
        <v>170386929.38999999</v>
      </c>
      <c r="AT37" s="23">
        <v>2270797.13</v>
      </c>
      <c r="AU37" s="23">
        <v>6797026.9800000004</v>
      </c>
      <c r="AV37" s="23">
        <v>39767331.140000001</v>
      </c>
      <c r="AW37" s="23">
        <v>100991.92</v>
      </c>
      <c r="AX37" s="23"/>
      <c r="AY37" s="23"/>
      <c r="AZ37" s="29"/>
      <c r="BA37" s="23">
        <v>98671615.150000006</v>
      </c>
      <c r="BB37" s="23">
        <v>4229025.7300000004</v>
      </c>
      <c r="BC37" s="23">
        <v>7325001.7300000004</v>
      </c>
      <c r="BD37" s="23">
        <v>32980761.719999999</v>
      </c>
      <c r="BE37" s="23">
        <v>168971.22</v>
      </c>
      <c r="BF37" s="23">
        <v>0</v>
      </c>
      <c r="BG37" s="23">
        <v>0</v>
      </c>
    </row>
    <row r="38" spans="1:59" ht="15.75" hidden="1" thickBot="1" x14ac:dyDescent="0.3">
      <c r="A38" t="s">
        <v>98</v>
      </c>
      <c r="B38" s="17">
        <v>569435992</v>
      </c>
      <c r="E38" s="23">
        <v>593907916</v>
      </c>
      <c r="F38" s="30"/>
      <c r="G38" s="23">
        <v>588507556</v>
      </c>
      <c r="H38" s="30"/>
      <c r="I38" s="23">
        <v>525776063.89999998</v>
      </c>
      <c r="J38" s="30"/>
      <c r="K38" s="23">
        <v>555333740.97000003</v>
      </c>
      <c r="L38" s="30"/>
      <c r="M38" s="23">
        <v>567255690.75999999</v>
      </c>
      <c r="N38" s="30"/>
      <c r="O38" s="23">
        <v>858207353.71000004</v>
      </c>
      <c r="P38" s="30"/>
      <c r="Q38" s="23">
        <v>900645691.96000004</v>
      </c>
      <c r="R38" s="30"/>
      <c r="S38" s="30"/>
      <c r="T38" s="30"/>
      <c r="U38" s="30"/>
      <c r="V38" s="30"/>
      <c r="W38" s="30"/>
      <c r="X38" s="30"/>
      <c r="Y38" s="30"/>
      <c r="Z38" s="30"/>
      <c r="AA38" s="30"/>
      <c r="AB38" s="30"/>
      <c r="AC38" s="30"/>
      <c r="AD38" s="30"/>
      <c r="AE38" s="30"/>
      <c r="AF38" s="49"/>
      <c r="AG38" s="50"/>
      <c r="AH38" s="50"/>
      <c r="AI38" s="50"/>
      <c r="AJ38" s="50"/>
      <c r="AK38" s="30"/>
      <c r="AL38" s="49"/>
      <c r="AM38" s="50"/>
      <c r="AN38" s="50"/>
      <c r="AO38" s="50"/>
      <c r="AP38" s="50"/>
      <c r="AQ38" s="50"/>
      <c r="AR38" s="52"/>
      <c r="AS38" s="30"/>
      <c r="AT38" s="30"/>
      <c r="AU38" s="30"/>
      <c r="AV38" s="30"/>
      <c r="AW38" s="30"/>
      <c r="AX38" s="30"/>
      <c r="AY38" s="30"/>
      <c r="AZ38" s="30"/>
      <c r="BA38" s="30"/>
      <c r="BB38" s="30"/>
      <c r="BC38" s="30"/>
      <c r="BD38" s="30"/>
      <c r="BE38" s="30"/>
    </row>
    <row r="39" spans="1:59" ht="15.75" hidden="1" thickBot="1" x14ac:dyDescent="0.3">
      <c r="A39" s="8" t="s">
        <v>16</v>
      </c>
      <c r="E39" s="30"/>
      <c r="F39" s="30"/>
      <c r="G39" s="30"/>
      <c r="H39" s="30"/>
      <c r="I39" s="23"/>
      <c r="J39" s="29"/>
      <c r="K39" s="23"/>
      <c r="L39" s="29"/>
      <c r="M39" s="23"/>
      <c r="N39" s="29"/>
      <c r="O39" s="29"/>
      <c r="P39" s="29"/>
      <c r="Q39" s="29"/>
      <c r="R39" s="29"/>
      <c r="S39" s="29"/>
      <c r="T39" s="79"/>
      <c r="U39" s="29"/>
      <c r="V39" s="29"/>
      <c r="W39" s="29"/>
      <c r="X39" s="29"/>
      <c r="Y39" s="29"/>
      <c r="Z39" s="29"/>
      <c r="AA39" s="29"/>
      <c r="AB39" s="29"/>
      <c r="AC39" s="29"/>
      <c r="AD39" s="29"/>
      <c r="AE39" s="29"/>
      <c r="AF39" s="49"/>
      <c r="AG39" s="50"/>
      <c r="AH39" s="50"/>
      <c r="AI39" s="50"/>
      <c r="AJ39" s="50"/>
      <c r="AK39" s="29"/>
      <c r="AL39" s="49"/>
      <c r="AM39" s="50"/>
      <c r="AN39" s="50"/>
      <c r="AO39" s="50"/>
      <c r="AP39" s="50"/>
      <c r="AQ39" s="50"/>
      <c r="AR39" s="51"/>
      <c r="AS39" s="30"/>
      <c r="AT39" s="30"/>
      <c r="AU39" s="30"/>
      <c r="AV39" s="30"/>
      <c r="AW39" s="30"/>
      <c r="AX39" s="30"/>
      <c r="AY39" s="30"/>
      <c r="AZ39" s="30"/>
      <c r="BA39" s="30"/>
      <c r="BB39" s="30"/>
      <c r="BC39" s="30"/>
      <c r="BD39" s="30"/>
      <c r="BE39" s="30"/>
    </row>
    <row r="40" spans="1:59" ht="15.75" hidden="1" thickBot="1" x14ac:dyDescent="0.3">
      <c r="A40" t="s">
        <v>97</v>
      </c>
      <c r="B40" s="17">
        <v>266509234.28999999</v>
      </c>
      <c r="D40" s="29">
        <f>+B40/B41</f>
        <v>0.46802316333035721</v>
      </c>
      <c r="E40" s="17">
        <v>281360082.87</v>
      </c>
      <c r="F40" s="29">
        <f>+E40/E41</f>
        <v>0.45713746237508407</v>
      </c>
      <c r="G40" s="17">
        <f>SUM(BA40:BG40)-BD40-BG40</f>
        <v>214299591.63</v>
      </c>
      <c r="H40" s="29">
        <f>+G40/G41</f>
        <v>0.41382276735780493</v>
      </c>
      <c r="I40" s="23">
        <f>SUM(AS40:AY40)-AV40-AY40</f>
        <v>275104578.70000005</v>
      </c>
      <c r="J40" s="29">
        <f>+I40/I41</f>
        <v>0.5215512099611872</v>
      </c>
      <c r="K40" s="23">
        <f>SUM(AL40:AR40)-AO40-AR40</f>
        <v>205320766.53000003</v>
      </c>
      <c r="L40" s="29">
        <f>+K40/K41</f>
        <v>0.34627491776973601</v>
      </c>
      <c r="M40" s="23">
        <f>SUM(AF40:AJ40)-AI40</f>
        <v>255452720.30000001</v>
      </c>
      <c r="N40" s="29">
        <f>+M40/M41</f>
        <v>0.40964428280694654</v>
      </c>
      <c r="O40" s="23">
        <f>SUM(Z40:AD40)-AC40</f>
        <v>254885184.66</v>
      </c>
      <c r="P40" s="29">
        <f>+O40/O41</f>
        <v>0.29644925295859131</v>
      </c>
      <c r="Q40" s="23">
        <f>SUM(T40:X40)-W40</f>
        <v>279780484.04000008</v>
      </c>
      <c r="R40" s="29">
        <f>+Q40/Q41</f>
        <v>0.31063378137081354</v>
      </c>
      <c r="S40" s="29"/>
      <c r="T40" s="49">
        <v>246875272.68000001</v>
      </c>
      <c r="U40" s="49">
        <v>12202108.74</v>
      </c>
      <c r="V40" s="49">
        <v>17142459.739999998</v>
      </c>
      <c r="W40" s="49">
        <v>98435752.530000001</v>
      </c>
      <c r="X40" s="49">
        <v>3560642.88</v>
      </c>
      <c r="Y40" s="29"/>
      <c r="Z40" s="49">
        <v>218665471.16999999</v>
      </c>
      <c r="AA40" s="50">
        <v>18320066.59</v>
      </c>
      <c r="AB40" s="50">
        <v>15281970.810000001</v>
      </c>
      <c r="AC40" s="50">
        <v>88939424.909999996</v>
      </c>
      <c r="AD40" s="50">
        <v>2617676.09</v>
      </c>
      <c r="AE40" s="29"/>
      <c r="AF40" s="49">
        <v>199015537.97</v>
      </c>
      <c r="AG40" s="50">
        <v>7939091.4900000002</v>
      </c>
      <c r="AH40" s="50">
        <v>47959360.780000001</v>
      </c>
      <c r="AI40" s="50">
        <v>62137541.109999999</v>
      </c>
      <c r="AJ40" s="50">
        <v>538730.06000000006</v>
      </c>
      <c r="AK40" s="29"/>
      <c r="AL40" s="49">
        <v>189119098.19</v>
      </c>
      <c r="AM40" s="50">
        <v>6331635.96</v>
      </c>
      <c r="AN40" s="50">
        <v>8974400.3399999999</v>
      </c>
      <c r="AO40" s="50">
        <v>63109503.609999999</v>
      </c>
      <c r="AP40" s="50">
        <v>895632.04</v>
      </c>
      <c r="AQ40" s="50"/>
      <c r="AR40" s="51"/>
      <c r="AS40" s="23">
        <v>259980153.12</v>
      </c>
      <c r="AT40" s="23">
        <v>2966212.34</v>
      </c>
      <c r="AU40" s="23">
        <v>11637367.439999999</v>
      </c>
      <c r="AV40" s="23">
        <v>63212523.200000003</v>
      </c>
      <c r="AW40" s="23">
        <v>520845.8</v>
      </c>
      <c r="AX40" s="29"/>
      <c r="AY40" s="29"/>
      <c r="AZ40" s="29"/>
      <c r="BA40" s="23">
        <v>192057099.00999999</v>
      </c>
      <c r="BB40" s="23">
        <v>8587064.8599999994</v>
      </c>
      <c r="BC40" s="23">
        <v>13390168.77</v>
      </c>
      <c r="BD40" s="23">
        <v>67890084.730000004</v>
      </c>
      <c r="BE40" s="23">
        <v>265258.99</v>
      </c>
      <c r="BF40" s="23">
        <v>0</v>
      </c>
      <c r="BG40" s="23">
        <v>0</v>
      </c>
    </row>
    <row r="41" spans="1:59" ht="15.75" hidden="1" thickBot="1" x14ac:dyDescent="0.3">
      <c r="A41" t="s">
        <v>98</v>
      </c>
      <c r="B41" s="17">
        <v>569435992</v>
      </c>
      <c r="E41" s="23">
        <v>615482444.62</v>
      </c>
      <c r="F41" s="30"/>
      <c r="G41" s="23">
        <v>517853556</v>
      </c>
      <c r="H41" s="30"/>
      <c r="I41" s="23">
        <v>527473761.81999999</v>
      </c>
      <c r="J41" s="30"/>
      <c r="K41" s="17">
        <v>592941492.41999996</v>
      </c>
      <c r="L41" s="30"/>
      <c r="M41" s="17">
        <v>623596449.46000004</v>
      </c>
      <c r="N41" s="30"/>
      <c r="O41" s="17">
        <v>859793648.03999996</v>
      </c>
      <c r="P41" s="30"/>
      <c r="Q41" s="17">
        <v>900676297.36000001</v>
      </c>
      <c r="R41" s="30"/>
      <c r="S41" s="30"/>
      <c r="T41" s="30"/>
      <c r="U41" s="30"/>
      <c r="V41" s="30"/>
      <c r="W41" s="30"/>
      <c r="X41" s="30"/>
      <c r="Y41" s="30"/>
      <c r="Z41" s="30"/>
      <c r="AA41" s="30"/>
      <c r="AB41" s="30"/>
      <c r="AC41" s="30"/>
      <c r="AD41" s="30"/>
      <c r="AE41" s="30"/>
      <c r="AF41" s="49"/>
      <c r="AG41" s="50"/>
      <c r="AH41" s="50"/>
      <c r="AI41" s="50"/>
      <c r="AJ41" s="50"/>
      <c r="AK41" s="30"/>
      <c r="AL41" s="49"/>
      <c r="AM41" s="50"/>
      <c r="AN41" s="50"/>
      <c r="AO41" s="50"/>
      <c r="AP41" s="50"/>
      <c r="AQ41" s="50"/>
      <c r="AR41" s="52"/>
      <c r="AS41" s="30"/>
      <c r="AT41" s="30"/>
      <c r="AU41" s="30"/>
      <c r="AV41" s="30"/>
      <c r="AW41" s="30"/>
      <c r="AX41" s="30"/>
      <c r="AY41" s="30"/>
      <c r="AZ41" s="30"/>
      <c r="BA41" s="30"/>
      <c r="BB41" s="30"/>
      <c r="BC41" s="30"/>
      <c r="BD41" s="30"/>
      <c r="BE41" s="30"/>
    </row>
    <row r="42" spans="1:59" ht="15.75" hidden="1" thickBot="1" x14ac:dyDescent="0.3">
      <c r="A42" s="8" t="s">
        <v>17</v>
      </c>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49"/>
      <c r="AG42" s="50"/>
      <c r="AH42" s="50"/>
      <c r="AI42" s="50"/>
      <c r="AJ42" s="50"/>
      <c r="AK42" s="30"/>
      <c r="AL42" s="49"/>
      <c r="AM42" s="50"/>
      <c r="AN42" s="50"/>
      <c r="AO42" s="50"/>
      <c r="AP42" s="50"/>
      <c r="AQ42" s="50"/>
      <c r="AR42" s="52"/>
      <c r="AS42" s="30"/>
      <c r="AT42" s="30"/>
      <c r="AU42" s="30"/>
      <c r="AV42" s="30"/>
      <c r="AW42" s="30"/>
      <c r="AX42" s="30"/>
      <c r="AY42" s="30"/>
      <c r="AZ42" s="30"/>
      <c r="BA42" s="30"/>
      <c r="BB42" s="30"/>
      <c r="BC42" s="30"/>
      <c r="BD42" s="30"/>
      <c r="BE42" s="30"/>
    </row>
    <row r="43" spans="1:59" ht="15.75" hidden="1" thickBot="1" x14ac:dyDescent="0.3">
      <c r="A43" t="s">
        <v>97</v>
      </c>
      <c r="B43" s="17">
        <v>387033022.14999998</v>
      </c>
      <c r="D43" s="29">
        <f>+B43/B44</f>
        <v>0.67595993411730915</v>
      </c>
      <c r="E43" s="17">
        <v>404707556.16000003</v>
      </c>
      <c r="F43" s="29">
        <f>+E43/E44</f>
        <v>0.65754524714326701</v>
      </c>
      <c r="G43" s="17">
        <f>SUM(BA43:BG43)-BD43-BG43</f>
        <v>312716312.51999998</v>
      </c>
      <c r="H43" s="29">
        <f>+G43/G44</f>
        <v>0.60074735404679824</v>
      </c>
      <c r="I43" s="23">
        <f>SUM(AS43:AY43)-AV43-AY43</f>
        <v>373720837.31000006</v>
      </c>
      <c r="J43" s="29">
        <f>+I43/I44</f>
        <v>0.68295904662085205</v>
      </c>
      <c r="K43" s="23">
        <f>SUM(AL43:AR43)-AO43-AR43</f>
        <v>315233173.90000004</v>
      </c>
      <c r="L43" s="29">
        <f>+K43/K44</f>
        <v>0.52083326719994927</v>
      </c>
      <c r="M43" s="23">
        <f>SUM(AF43:AJ43)-AI43</f>
        <v>378156661.05000001</v>
      </c>
      <c r="N43" s="29">
        <f>+M43/M44</f>
        <v>0.54192632694922493</v>
      </c>
      <c r="O43" s="23">
        <f>SUM(Z43:AD43)-AC43</f>
        <v>380984637.08000004</v>
      </c>
      <c r="P43" s="29">
        <f>+O43/O44</f>
        <v>0.40446178529538618</v>
      </c>
      <c r="Q43" s="23"/>
      <c r="R43" s="29"/>
      <c r="S43" s="29"/>
      <c r="T43" s="29"/>
      <c r="U43" s="29"/>
      <c r="V43" s="29"/>
      <c r="W43" s="29"/>
      <c r="X43" s="29"/>
      <c r="Y43" s="29"/>
      <c r="Z43" s="49">
        <v>332336652.35000002</v>
      </c>
      <c r="AA43" s="50">
        <v>21948585.02</v>
      </c>
      <c r="AB43" s="50">
        <v>23304755.969999999</v>
      </c>
      <c r="AC43" s="50">
        <v>144201760.34</v>
      </c>
      <c r="AD43" s="50">
        <v>3394643.74</v>
      </c>
      <c r="AE43" s="29"/>
      <c r="AF43" s="49">
        <v>308873783.92000002</v>
      </c>
      <c r="AG43" s="50">
        <v>12904434.17</v>
      </c>
      <c r="AH43" s="50">
        <v>55253043.149999999</v>
      </c>
      <c r="AI43" s="50">
        <v>103911326.73</v>
      </c>
      <c r="AJ43" s="50">
        <v>1125399.81</v>
      </c>
      <c r="AK43" s="29"/>
      <c r="AL43" s="49">
        <v>281978499.27999997</v>
      </c>
      <c r="AM43" s="50">
        <v>11299513.789999999</v>
      </c>
      <c r="AN43" s="50">
        <v>17358187.48</v>
      </c>
      <c r="AO43" s="50">
        <v>87908479.879999995</v>
      </c>
      <c r="AP43" s="50">
        <v>4596973.3499999996</v>
      </c>
      <c r="AQ43" s="50"/>
      <c r="AR43" s="51"/>
      <c r="AS43" s="23">
        <v>351554349.47000003</v>
      </c>
      <c r="AT43" s="23">
        <v>5288531.88</v>
      </c>
      <c r="AU43" s="23">
        <v>16201041.6</v>
      </c>
      <c r="AV43" s="23">
        <v>86689826.319999993</v>
      </c>
      <c r="AW43" s="23">
        <v>676914.36</v>
      </c>
      <c r="AX43" s="23"/>
      <c r="AY43" s="23"/>
      <c r="AZ43" s="29"/>
      <c r="BA43" s="23">
        <v>281946505.63999999</v>
      </c>
      <c r="BB43" s="23">
        <v>10921702.880000001</v>
      </c>
      <c r="BC43" s="23">
        <v>19572846.010000002</v>
      </c>
      <c r="BD43" s="23">
        <v>96444795.659999996</v>
      </c>
      <c r="BE43" s="23">
        <v>275257.99</v>
      </c>
      <c r="BF43" s="23"/>
      <c r="BG43" s="23"/>
    </row>
    <row r="44" spans="1:59" ht="15.75" hidden="1" thickBot="1" x14ac:dyDescent="0.3">
      <c r="A44" t="s">
        <v>98</v>
      </c>
      <c r="B44" s="17">
        <v>572567992</v>
      </c>
      <c r="E44" s="23">
        <v>615482444.62</v>
      </c>
      <c r="F44" s="30"/>
      <c r="G44" s="23">
        <v>520545467.93000001</v>
      </c>
      <c r="H44" s="30"/>
      <c r="I44" s="23">
        <v>547208268.42999995</v>
      </c>
      <c r="J44" s="30"/>
      <c r="K44" s="23">
        <v>605247770.74000001</v>
      </c>
      <c r="L44" s="30"/>
      <c r="M44" s="17">
        <v>697800867.47000003</v>
      </c>
      <c r="N44" s="30"/>
      <c r="O44" s="17">
        <v>941954594.79999995</v>
      </c>
      <c r="P44" s="30"/>
      <c r="Q44" s="17"/>
      <c r="R44" s="30"/>
      <c r="S44" s="30"/>
      <c r="T44" s="30"/>
      <c r="U44" s="30"/>
      <c r="V44" s="30"/>
      <c r="W44" s="30"/>
      <c r="X44" s="30"/>
      <c r="Y44" s="30"/>
      <c r="Z44" s="30"/>
      <c r="AA44" s="30"/>
      <c r="AB44" s="30"/>
      <c r="AC44" s="30"/>
      <c r="AD44" s="30"/>
      <c r="AE44" s="30"/>
      <c r="AF44" s="49"/>
      <c r="AG44" s="50"/>
      <c r="AH44" s="50"/>
      <c r="AI44" s="50"/>
      <c r="AJ44" s="50"/>
      <c r="AK44" s="30"/>
      <c r="AL44" s="49"/>
      <c r="AM44" s="50"/>
      <c r="AN44" s="50"/>
      <c r="AO44" s="50"/>
      <c r="AP44" s="50"/>
      <c r="AQ44" s="50"/>
      <c r="AR44" s="52"/>
      <c r="AS44" s="30"/>
      <c r="AT44" s="30"/>
      <c r="AU44" s="30"/>
      <c r="AV44" s="30"/>
      <c r="AW44" s="30"/>
      <c r="AX44" s="30"/>
      <c r="AY44" s="30"/>
      <c r="AZ44" s="30"/>
      <c r="BA44" s="30"/>
      <c r="BB44" s="30"/>
      <c r="BC44" s="30"/>
      <c r="BD44" s="30"/>
      <c r="BE44" s="30"/>
    </row>
    <row r="45" spans="1:59" ht="15.75" hidden="1" thickBot="1" x14ac:dyDescent="0.3">
      <c r="A45" s="8" t="s">
        <v>18</v>
      </c>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49"/>
      <c r="AG45" s="50"/>
      <c r="AH45" s="50"/>
      <c r="AI45" s="50"/>
      <c r="AJ45" s="50"/>
      <c r="AK45" s="30"/>
      <c r="AL45" s="49"/>
      <c r="AM45" s="50"/>
      <c r="AN45" s="50"/>
      <c r="AO45" s="50"/>
      <c r="AP45" s="50"/>
      <c r="AQ45" s="50"/>
      <c r="AR45" s="52"/>
      <c r="AS45" s="30"/>
      <c r="AT45" s="30"/>
      <c r="AU45" s="30"/>
      <c r="AV45" s="30"/>
      <c r="AW45" s="30"/>
      <c r="AX45" s="30"/>
      <c r="AY45" s="30"/>
      <c r="AZ45" s="30"/>
      <c r="BA45" s="30"/>
      <c r="BB45" s="30"/>
      <c r="BC45" s="30"/>
      <c r="BD45" s="30"/>
      <c r="BE45" s="30"/>
    </row>
    <row r="46" spans="1:59" ht="15.75" hidden="1" thickBot="1" x14ac:dyDescent="0.3">
      <c r="A46" t="s">
        <v>97</v>
      </c>
      <c r="D46" s="29">
        <f>+B46/B47</f>
        <v>0</v>
      </c>
      <c r="E46" s="17">
        <v>598704816.67999995</v>
      </c>
      <c r="F46" s="29">
        <f>+E46/E47</f>
        <v>0.95377882246605394</v>
      </c>
      <c r="G46" s="17">
        <f>SUM(BA46:BG46)-BD46-BG46</f>
        <v>405708896.71999991</v>
      </c>
      <c r="H46" s="29">
        <f>+G46/G47</f>
        <v>0.72292924305941741</v>
      </c>
      <c r="I46" s="23">
        <f>SUM(AS46:AY46)-AV46-AY46</f>
        <v>476727830.29000002</v>
      </c>
      <c r="J46" s="29">
        <f>+I46/I47</f>
        <v>0.82291294154298689</v>
      </c>
      <c r="K46" s="23">
        <f>SUM(AL46:AR46)-AO46-AR46</f>
        <v>564195399.73000002</v>
      </c>
      <c r="L46" s="29">
        <f>+K46/K47</f>
        <v>0.796509124108018</v>
      </c>
      <c r="M46" s="23">
        <f>SUM(AF46:AJ46)-AI46</f>
        <v>606990367.22000003</v>
      </c>
      <c r="N46" s="29">
        <f>+M46/M47</f>
        <v>0.71132188295067067</v>
      </c>
      <c r="O46" s="23">
        <f>SUM(Z46:AD46)-AC46</f>
        <v>651395022.22000003</v>
      </c>
      <c r="P46" s="29">
        <f>+O46/O47</f>
        <v>0.68783931227968031</v>
      </c>
      <c r="Q46" s="23"/>
      <c r="R46" s="29"/>
      <c r="S46" s="29"/>
      <c r="T46" s="29"/>
      <c r="U46" s="29"/>
      <c r="V46" s="29"/>
      <c r="W46" s="29"/>
      <c r="X46" s="29"/>
      <c r="Y46" s="29"/>
      <c r="Z46" s="49">
        <v>559717496.5</v>
      </c>
      <c r="AA46" s="49">
        <v>30221150.559999999</v>
      </c>
      <c r="AB46" s="49">
        <v>34255831.030000001</v>
      </c>
      <c r="AC46" s="49">
        <v>294121800.92000002</v>
      </c>
      <c r="AD46" s="49">
        <v>27200544.129999999</v>
      </c>
      <c r="AE46" s="49">
        <v>1499450.27</v>
      </c>
      <c r="AF46" s="49">
        <v>509467644.5</v>
      </c>
      <c r="AG46" s="50">
        <v>20845603.77</v>
      </c>
      <c r="AH46" s="50">
        <v>67120311.709999993</v>
      </c>
      <c r="AI46" s="50">
        <v>196336912.27000001</v>
      </c>
      <c r="AJ46" s="50">
        <v>9556807.2400000002</v>
      </c>
      <c r="AK46" s="29"/>
      <c r="AL46" s="49">
        <v>484139840.63</v>
      </c>
      <c r="AM46" s="50">
        <v>16588336.609999999</v>
      </c>
      <c r="AN46" s="50">
        <v>46101450.960000001</v>
      </c>
      <c r="AO46" s="50">
        <v>140126274.74000001</v>
      </c>
      <c r="AP46" s="50">
        <v>17365771.530000001</v>
      </c>
      <c r="AQ46" s="50"/>
      <c r="AR46" s="51"/>
      <c r="AS46" s="23">
        <v>436197567.41000003</v>
      </c>
      <c r="AT46" s="23">
        <v>6844328.6100000003</v>
      </c>
      <c r="AU46" s="23">
        <v>20905515.629999999</v>
      </c>
      <c r="AV46" s="23">
        <v>106576553.93000001</v>
      </c>
      <c r="AW46" s="23">
        <v>8766955.8800000008</v>
      </c>
      <c r="AX46" s="23">
        <v>4013462.76</v>
      </c>
      <c r="AY46" s="23"/>
      <c r="AZ46" s="29"/>
      <c r="BA46" s="23">
        <v>368901807.02999997</v>
      </c>
      <c r="BB46" s="23">
        <v>12663121.52</v>
      </c>
      <c r="BC46" s="23">
        <v>23699742.25</v>
      </c>
      <c r="BD46" s="23">
        <v>155492493.90000001</v>
      </c>
      <c r="BE46" s="23">
        <v>444225.92</v>
      </c>
      <c r="BF46" s="23"/>
      <c r="BG46" s="23"/>
    </row>
    <row r="47" spans="1:59" ht="15.75" hidden="1" thickBot="1" x14ac:dyDescent="0.3">
      <c r="A47" t="s">
        <v>98</v>
      </c>
      <c r="B47" s="17">
        <v>573789916.65999997</v>
      </c>
      <c r="E47" s="23">
        <v>627718714.84000003</v>
      </c>
      <c r="F47" s="30"/>
      <c r="G47" s="23">
        <v>561201390.88999999</v>
      </c>
      <c r="H47" s="30"/>
      <c r="I47" s="23">
        <v>579317454.15999997</v>
      </c>
      <c r="J47" s="30"/>
      <c r="K47" s="23">
        <v>708335137.23000002</v>
      </c>
      <c r="L47" s="30"/>
      <c r="M47" s="17">
        <v>853327279.49000001</v>
      </c>
      <c r="N47" s="30"/>
      <c r="O47" s="17">
        <v>947016273.40999997</v>
      </c>
      <c r="P47" s="30"/>
      <c r="Q47" s="17"/>
      <c r="R47" s="30"/>
      <c r="S47" s="30"/>
      <c r="T47" s="30"/>
      <c r="U47" s="30"/>
      <c r="V47" s="30"/>
      <c r="W47" s="30"/>
      <c r="X47" s="30"/>
      <c r="Y47" s="30"/>
      <c r="Z47" s="30"/>
      <c r="AA47" s="30"/>
      <c r="AB47" s="30"/>
      <c r="AC47" s="30"/>
      <c r="AD47" s="30"/>
      <c r="AE47" s="30"/>
      <c r="AF47" s="30"/>
      <c r="AG47" s="30"/>
      <c r="AH47" s="30"/>
      <c r="AI47" s="30"/>
      <c r="AJ47" s="30"/>
      <c r="AK47" s="30"/>
      <c r="AL47" s="53"/>
      <c r="AM47" s="54"/>
      <c r="AN47" s="54"/>
      <c r="AO47" s="54"/>
      <c r="AP47" s="54"/>
      <c r="AQ47" s="54"/>
      <c r="AR47" s="55"/>
      <c r="AS47" s="30"/>
      <c r="AT47" s="30"/>
      <c r="AU47" s="30"/>
      <c r="AV47" s="30"/>
      <c r="AW47" s="30"/>
      <c r="AX47" s="30"/>
      <c r="AY47" s="30"/>
      <c r="AZ47" s="30"/>
      <c r="BA47" s="30"/>
      <c r="BB47" s="30"/>
      <c r="BC47" s="30"/>
      <c r="BD47" s="30"/>
      <c r="BE47" s="30"/>
    </row>
    <row r="48" spans="1:59" hidden="1" x14ac:dyDescent="0.25"/>
    <row r="49" spans="1:52" hidden="1" x14ac:dyDescent="0.25">
      <c r="A49" t="s">
        <v>109</v>
      </c>
    </row>
    <row r="50" spans="1:52" hidden="1" x14ac:dyDescent="0.25">
      <c r="A50" t="s">
        <v>106</v>
      </c>
    </row>
    <row r="51" spans="1:52" hidden="1" x14ac:dyDescent="0.25">
      <c r="A51" s="408" t="s">
        <v>107</v>
      </c>
      <c r="B51" s="409"/>
      <c r="C51" s="409"/>
      <c r="D51" s="409"/>
      <c r="E51" s="409"/>
      <c r="F51" s="409"/>
      <c r="G51" s="409"/>
      <c r="H51" s="409"/>
      <c r="I51" s="36"/>
      <c r="J51" s="36"/>
      <c r="K51" s="43"/>
      <c r="L51" s="43"/>
      <c r="M51" s="66"/>
      <c r="N51" s="66"/>
      <c r="O51" s="66"/>
      <c r="P51" s="71"/>
      <c r="Q51" s="76"/>
      <c r="R51" s="76"/>
      <c r="S51" s="76"/>
      <c r="T51" s="71"/>
      <c r="U51" s="76"/>
      <c r="V51" s="76"/>
      <c r="W51" s="76"/>
      <c r="X51" s="76"/>
      <c r="Y51" s="76"/>
      <c r="Z51" s="71"/>
      <c r="AA51" s="71"/>
      <c r="AB51" s="71"/>
      <c r="AC51" s="71"/>
      <c r="AD51" s="71"/>
      <c r="AE51" s="71"/>
      <c r="AF51" s="66"/>
      <c r="AG51" s="66"/>
      <c r="AH51" s="66"/>
      <c r="AI51" s="66"/>
      <c r="AJ51" s="66"/>
      <c r="AK51" s="66"/>
      <c r="AL51" s="43"/>
      <c r="AM51" s="43"/>
      <c r="AN51" s="43"/>
      <c r="AO51" s="43"/>
      <c r="AP51" s="43"/>
      <c r="AQ51" s="61"/>
      <c r="AR51" s="43"/>
      <c r="AS51" s="36"/>
      <c r="AT51" s="36"/>
      <c r="AU51" s="36"/>
      <c r="AV51" s="36"/>
      <c r="AW51" s="36"/>
      <c r="AX51" s="36"/>
      <c r="AY51" s="36"/>
      <c r="AZ51" s="36"/>
    </row>
    <row r="52" spans="1:52" hidden="1" x14ac:dyDescent="0.25">
      <c r="A52" s="409"/>
      <c r="B52" s="409"/>
      <c r="C52" s="409"/>
      <c r="D52" s="409"/>
      <c r="E52" s="409"/>
      <c r="F52" s="409"/>
      <c r="G52" s="409"/>
      <c r="H52" s="409"/>
      <c r="I52" s="36"/>
      <c r="J52" s="36"/>
      <c r="K52" s="43"/>
      <c r="L52" s="43"/>
      <c r="M52" s="66"/>
      <c r="N52" s="66"/>
      <c r="O52" s="66"/>
      <c r="P52" s="71"/>
      <c r="Q52" s="76"/>
      <c r="R52" s="76"/>
      <c r="S52" s="76"/>
      <c r="T52" s="71"/>
      <c r="U52" s="76"/>
      <c r="V52" s="76"/>
      <c r="W52" s="76"/>
      <c r="X52" s="76"/>
      <c r="Y52" s="76"/>
      <c r="Z52" s="71"/>
      <c r="AA52" s="71"/>
      <c r="AB52" s="71"/>
      <c r="AC52" s="71"/>
      <c r="AD52" s="71"/>
      <c r="AE52" s="71"/>
      <c r="AF52" s="66"/>
      <c r="AG52" s="66"/>
      <c r="AH52" s="66"/>
      <c r="AI52" s="66"/>
      <c r="AJ52" s="66"/>
      <c r="AK52" s="66"/>
      <c r="AL52" s="43"/>
      <c r="AM52" s="43"/>
      <c r="AN52" s="43"/>
      <c r="AO52" s="43"/>
      <c r="AP52" s="43"/>
      <c r="AQ52" s="61"/>
      <c r="AR52" s="43"/>
      <c r="AS52" s="36"/>
      <c r="AT52" s="36"/>
      <c r="AU52" s="36"/>
      <c r="AV52" s="36"/>
      <c r="AW52" s="36"/>
      <c r="AX52" s="36"/>
      <c r="AY52" s="36"/>
      <c r="AZ52" s="36"/>
    </row>
    <row r="53" spans="1:52" hidden="1" x14ac:dyDescent="0.25">
      <c r="A53" s="26" t="s">
        <v>108</v>
      </c>
    </row>
    <row r="54" spans="1:52" hidden="1" x14ac:dyDescent="0.25">
      <c r="A54" s="26" t="s">
        <v>110</v>
      </c>
    </row>
    <row r="55" spans="1:52" hidden="1" x14ac:dyDescent="0.25"/>
    <row r="56" spans="1:52" hidden="1" x14ac:dyDescent="0.25"/>
    <row r="57" spans="1:52" hidden="1" x14ac:dyDescent="0.25"/>
    <row r="59" spans="1:52" hidden="1" x14ac:dyDescent="0.25">
      <c r="E59" t="s">
        <v>115</v>
      </c>
      <c r="G59" t="s">
        <v>114</v>
      </c>
    </row>
    <row r="60" spans="1:52" hidden="1" x14ac:dyDescent="0.25">
      <c r="E60" s="23">
        <v>615482444.62</v>
      </c>
      <c r="F60" s="23"/>
      <c r="G60" s="23">
        <v>615482444.62</v>
      </c>
    </row>
    <row r="61" spans="1:52" hidden="1" x14ac:dyDescent="0.25">
      <c r="E61" s="23">
        <v>614804287.29999995</v>
      </c>
      <c r="F61" s="23"/>
      <c r="G61" s="23">
        <v>601889858.20000005</v>
      </c>
    </row>
    <row r="62" spans="1:52" hidden="1" x14ac:dyDescent="0.25">
      <c r="E62" s="23">
        <f>+E60-E61</f>
        <v>678157.32000005245</v>
      </c>
      <c r="F62" s="23"/>
      <c r="G62" s="23">
        <f>+G60-G61</f>
        <v>13592586.419999957</v>
      </c>
    </row>
    <row r="63" spans="1:52" hidden="1" x14ac:dyDescent="0.25"/>
    <row r="64" spans="1:52"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109" spans="13:13" x14ac:dyDescent="0.25">
      <c r="M109" s="78">
        <v>246875272.68000001</v>
      </c>
    </row>
  </sheetData>
  <sheetProtection password="C9C9" sheet="1" objects="1" scenarios="1" formatCells="0" formatColumns="0" formatRows="0" insertColumns="0" insertRows="0" insertHyperlinks="0" deleteColumns="0" deleteRows="0"/>
  <mergeCells count="56">
    <mergeCell ref="B1:H1"/>
    <mergeCell ref="B2:H2"/>
    <mergeCell ref="B17:C17"/>
    <mergeCell ref="B16:C16"/>
    <mergeCell ref="B15:C15"/>
    <mergeCell ref="B4:H4"/>
    <mergeCell ref="B5:H5"/>
    <mergeCell ref="B6:H6"/>
    <mergeCell ref="B7:C7"/>
    <mergeCell ref="B8:C8"/>
    <mergeCell ref="D8:H8"/>
    <mergeCell ref="B34:H34"/>
    <mergeCell ref="B29:C29"/>
    <mergeCell ref="B30:C30"/>
    <mergeCell ref="B31:H31"/>
    <mergeCell ref="B32:B33"/>
    <mergeCell ref="C32:D32"/>
    <mergeCell ref="C33:D33"/>
    <mergeCell ref="B27:H27"/>
    <mergeCell ref="C28:H28"/>
    <mergeCell ref="F29:H29"/>
    <mergeCell ref="F30:H30"/>
    <mergeCell ref="B9:C9"/>
    <mergeCell ref="F9:H9"/>
    <mergeCell ref="B10:C10"/>
    <mergeCell ref="D10:H10"/>
    <mergeCell ref="B11:C11"/>
    <mergeCell ref="A51:H52"/>
    <mergeCell ref="B36:D36"/>
    <mergeCell ref="B12:C12"/>
    <mergeCell ref="D12:H12"/>
    <mergeCell ref="C26:D26"/>
    <mergeCell ref="B13:C14"/>
    <mergeCell ref="B18:C18"/>
    <mergeCell ref="B19:C19"/>
    <mergeCell ref="B20:C20"/>
    <mergeCell ref="B21:C21"/>
    <mergeCell ref="D21:H21"/>
    <mergeCell ref="B22:C22"/>
    <mergeCell ref="D22:H22"/>
    <mergeCell ref="B23:C23"/>
    <mergeCell ref="B24:C24"/>
    <mergeCell ref="B25:H25"/>
    <mergeCell ref="I36:J36"/>
    <mergeCell ref="BA35:BG35"/>
    <mergeCell ref="AS35:AY35"/>
    <mergeCell ref="E36:F36"/>
    <mergeCell ref="G36:H36"/>
    <mergeCell ref="K36:L36"/>
    <mergeCell ref="AL35:AR35"/>
    <mergeCell ref="M36:N36"/>
    <mergeCell ref="AF35:AJ35"/>
    <mergeCell ref="Z35:AD35"/>
    <mergeCell ref="O36:P36"/>
    <mergeCell ref="Q36:R36"/>
    <mergeCell ref="T35:X3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60"/>
  <sheetViews>
    <sheetView workbookViewId="0">
      <selection activeCell="F16" sqref="F16"/>
    </sheetView>
  </sheetViews>
  <sheetFormatPr baseColWidth="10" defaultRowHeight="15" x14ac:dyDescent="0.25"/>
  <cols>
    <col min="1" max="1" width="6.5703125" customWidth="1"/>
    <col min="2" max="2" width="15.140625" bestFit="1" customWidth="1"/>
    <col min="4" max="4" width="12.85546875" bestFit="1" customWidth="1"/>
    <col min="6" max="6" width="12.85546875" bestFit="1" customWidth="1"/>
    <col min="8" max="8" width="7" customWidth="1"/>
    <col min="10" max="10" width="12.85546875" bestFit="1" customWidth="1"/>
    <col min="12" max="12" width="12.85546875" bestFit="1" customWidth="1"/>
    <col min="14" max="14" width="12.85546875" bestFit="1" customWidth="1"/>
    <col min="16" max="16" width="12.85546875" bestFit="1" customWidth="1"/>
  </cols>
  <sheetData>
    <row r="1" spans="2:8" x14ac:dyDescent="0.25">
      <c r="B1" s="398" t="s">
        <v>117</v>
      </c>
      <c r="C1" s="398"/>
      <c r="D1" s="398"/>
      <c r="E1" s="398"/>
      <c r="F1" s="398"/>
      <c r="G1" s="398"/>
      <c r="H1" s="81"/>
    </row>
    <row r="2" spans="2:8" x14ac:dyDescent="0.25">
      <c r="B2" s="398" t="s">
        <v>118</v>
      </c>
      <c r="C2" s="398"/>
      <c r="D2" s="398"/>
      <c r="E2" s="398"/>
      <c r="F2" s="398"/>
      <c r="G2" s="398"/>
      <c r="H2" s="81"/>
    </row>
    <row r="4" spans="2:8" x14ac:dyDescent="0.25">
      <c r="B4" s="400" t="s">
        <v>0</v>
      </c>
      <c r="C4" s="400"/>
      <c r="D4" s="400"/>
      <c r="E4" s="400"/>
      <c r="F4" s="400"/>
      <c r="G4" s="400"/>
    </row>
    <row r="5" spans="2:8" x14ac:dyDescent="0.25">
      <c r="B5" s="389" t="s">
        <v>1</v>
      </c>
      <c r="C5" s="389"/>
      <c r="D5" s="389"/>
      <c r="E5" s="389"/>
      <c r="F5" s="389"/>
      <c r="G5" s="389"/>
    </row>
    <row r="6" spans="2:8" ht="15.75" thickBot="1" x14ac:dyDescent="0.3">
      <c r="B6" s="1"/>
      <c r="C6" s="1"/>
      <c r="D6" s="1"/>
      <c r="E6" s="1"/>
      <c r="F6" s="1"/>
      <c r="G6" s="1"/>
    </row>
    <row r="7" spans="2:8" ht="15.75" thickBot="1" x14ac:dyDescent="0.3">
      <c r="B7" s="2" t="s">
        <v>2</v>
      </c>
      <c r="C7" s="390" t="s">
        <v>78</v>
      </c>
      <c r="D7" s="391"/>
      <c r="E7" s="391"/>
      <c r="F7" s="391"/>
      <c r="G7" s="392"/>
    </row>
    <row r="8" spans="2:8" ht="25.5" customHeight="1" thickBot="1" x14ac:dyDescent="0.3">
      <c r="B8" s="3" t="s">
        <v>3</v>
      </c>
      <c r="C8" s="4" t="s">
        <v>4</v>
      </c>
      <c r="D8" s="5" t="s">
        <v>5</v>
      </c>
      <c r="E8" s="383" t="s">
        <v>64</v>
      </c>
      <c r="F8" s="384"/>
      <c r="G8" s="385"/>
    </row>
    <row r="9" spans="2:8" ht="22.5" customHeight="1" thickBot="1" x14ac:dyDescent="0.3">
      <c r="B9" s="3" t="s">
        <v>6</v>
      </c>
      <c r="C9" s="383" t="s">
        <v>101</v>
      </c>
      <c r="D9" s="384"/>
      <c r="E9" s="384"/>
      <c r="F9" s="384"/>
      <c r="G9" s="385"/>
    </row>
    <row r="10" spans="2:8" ht="15.75" thickBot="1" x14ac:dyDescent="0.3">
      <c r="B10" s="3" t="s">
        <v>7</v>
      </c>
      <c r="C10" s="6" t="s">
        <v>8</v>
      </c>
      <c r="D10" s="5" t="s">
        <v>9</v>
      </c>
      <c r="E10" s="7" t="s">
        <v>70</v>
      </c>
      <c r="F10" s="5" t="s">
        <v>11</v>
      </c>
      <c r="G10" s="7" t="s">
        <v>79</v>
      </c>
    </row>
    <row r="11" spans="2:8" ht="25.5" customHeight="1" thickBot="1" x14ac:dyDescent="0.3">
      <c r="B11" s="3" t="s">
        <v>13</v>
      </c>
      <c r="C11" s="383" t="s">
        <v>80</v>
      </c>
      <c r="D11" s="384"/>
      <c r="E11" s="384"/>
      <c r="F11" s="384"/>
      <c r="G11" s="385"/>
    </row>
    <row r="12" spans="2:8" ht="15.75" thickBot="1" x14ac:dyDescent="0.3">
      <c r="B12" s="393" t="s">
        <v>14</v>
      </c>
      <c r="C12" s="8" t="s">
        <v>15</v>
      </c>
      <c r="D12" s="8" t="s">
        <v>16</v>
      </c>
      <c r="E12" s="8" t="s">
        <v>17</v>
      </c>
      <c r="F12" s="8" t="s">
        <v>18</v>
      </c>
      <c r="G12" s="8" t="s">
        <v>19</v>
      </c>
    </row>
    <row r="13" spans="2:8" ht="15.75" thickBot="1" x14ac:dyDescent="0.3">
      <c r="B13" s="394"/>
      <c r="C13" s="7">
        <v>21</v>
      </c>
      <c r="D13" s="7">
        <v>42</v>
      </c>
      <c r="E13" s="7">
        <v>63</v>
      </c>
      <c r="F13" s="7">
        <v>83</v>
      </c>
      <c r="G13" s="7">
        <v>83</v>
      </c>
    </row>
    <row r="14" spans="2:8" ht="15.75" thickBot="1" x14ac:dyDescent="0.3">
      <c r="B14" s="3" t="s">
        <v>111</v>
      </c>
      <c r="C14" s="7">
        <v>19</v>
      </c>
      <c r="D14" s="7">
        <v>41</v>
      </c>
      <c r="E14" s="7">
        <v>60</v>
      </c>
      <c r="F14" s="7">
        <v>72</v>
      </c>
      <c r="G14" s="7">
        <v>72</v>
      </c>
    </row>
    <row r="15" spans="2:8" ht="15.75" thickBot="1" x14ac:dyDescent="0.3">
      <c r="B15" s="3" t="s">
        <v>105</v>
      </c>
      <c r="C15" s="6">
        <v>20</v>
      </c>
      <c r="D15" s="7">
        <v>38</v>
      </c>
      <c r="E15" s="7">
        <v>53</v>
      </c>
      <c r="F15" s="7">
        <v>78</v>
      </c>
      <c r="G15" s="7">
        <v>78</v>
      </c>
    </row>
    <row r="16" spans="2:8" ht="15.75" thickBot="1" x14ac:dyDescent="0.3">
      <c r="B16" s="3" t="s">
        <v>104</v>
      </c>
      <c r="C16" s="7">
        <v>20</v>
      </c>
      <c r="D16" s="7">
        <v>39</v>
      </c>
      <c r="E16" s="7">
        <v>56</v>
      </c>
      <c r="F16" s="7">
        <v>85</v>
      </c>
      <c r="G16" s="7">
        <v>85</v>
      </c>
    </row>
    <row r="17" spans="2:7" ht="15.75" thickBot="1" x14ac:dyDescent="0.3">
      <c r="B17" s="3" t="s">
        <v>20</v>
      </c>
      <c r="C17" s="6">
        <v>21</v>
      </c>
      <c r="D17" s="7">
        <v>42</v>
      </c>
      <c r="E17" s="7">
        <v>63</v>
      </c>
      <c r="F17" s="7">
        <v>83</v>
      </c>
      <c r="G17" s="7">
        <v>83</v>
      </c>
    </row>
    <row r="18" spans="2:7" ht="15.75" thickBot="1" x14ac:dyDescent="0.3">
      <c r="B18" s="3" t="s">
        <v>21</v>
      </c>
      <c r="C18" s="6">
        <v>23</v>
      </c>
      <c r="D18" s="7">
        <v>48</v>
      </c>
      <c r="E18" s="7">
        <v>71</v>
      </c>
      <c r="F18" s="7">
        <v>96</v>
      </c>
      <c r="G18" s="7">
        <v>96</v>
      </c>
    </row>
    <row r="19" spans="2:7" ht="26.25" thickBot="1" x14ac:dyDescent="0.3">
      <c r="B19" s="9" t="s">
        <v>22</v>
      </c>
      <c r="C19" s="6" t="s">
        <v>23</v>
      </c>
      <c r="D19" s="10" t="s">
        <v>24</v>
      </c>
      <c r="E19" s="6" t="s">
        <v>72</v>
      </c>
      <c r="F19" s="10" t="s">
        <v>26</v>
      </c>
      <c r="G19" s="6" t="s">
        <v>27</v>
      </c>
    </row>
    <row r="20" spans="2:7" ht="15.75" thickBot="1" x14ac:dyDescent="0.3">
      <c r="B20" s="9" t="s">
        <v>28</v>
      </c>
      <c r="C20" s="395" t="s">
        <v>29</v>
      </c>
      <c r="D20" s="396"/>
      <c r="E20" s="396"/>
      <c r="F20" s="396"/>
      <c r="G20" s="397"/>
    </row>
    <row r="21" spans="2:7" ht="26.25" thickBot="1" x14ac:dyDescent="0.3">
      <c r="B21" s="9" t="s">
        <v>30</v>
      </c>
      <c r="C21" s="383" t="s">
        <v>81</v>
      </c>
      <c r="D21" s="384"/>
      <c r="E21" s="384"/>
      <c r="F21" s="384"/>
      <c r="G21" s="385"/>
    </row>
    <row r="22" spans="2:7" ht="26.25" thickBot="1" x14ac:dyDescent="0.3">
      <c r="B22" s="9" t="s">
        <v>31</v>
      </c>
      <c r="C22" s="11" t="s">
        <v>82</v>
      </c>
      <c r="D22" s="10" t="s">
        <v>24</v>
      </c>
      <c r="E22" s="6" t="s">
        <v>75</v>
      </c>
      <c r="F22" s="10" t="s">
        <v>32</v>
      </c>
      <c r="G22" s="6" t="s">
        <v>51</v>
      </c>
    </row>
    <row r="23" spans="2:7" ht="26.25" thickBot="1" x14ac:dyDescent="0.3">
      <c r="B23" s="9" t="s">
        <v>33</v>
      </c>
      <c r="C23" s="11" t="s">
        <v>76</v>
      </c>
      <c r="D23" s="10" t="s">
        <v>24</v>
      </c>
      <c r="E23" s="6" t="s">
        <v>75</v>
      </c>
      <c r="F23" s="10" t="s">
        <v>32</v>
      </c>
      <c r="G23" s="6" t="s">
        <v>51</v>
      </c>
    </row>
    <row r="24" spans="2:7" ht="15.75" thickBot="1" x14ac:dyDescent="0.3">
      <c r="B24" s="386" t="s">
        <v>34</v>
      </c>
      <c r="C24" s="387"/>
      <c r="D24" s="387"/>
      <c r="E24" s="387"/>
      <c r="F24" s="387"/>
      <c r="G24" s="388"/>
    </row>
    <row r="25" spans="2:7" ht="15.75" thickBot="1" x14ac:dyDescent="0.3">
      <c r="B25" s="9" t="s">
        <v>35</v>
      </c>
      <c r="C25" s="7">
        <f>+-10%</f>
        <v>-0.1</v>
      </c>
      <c r="D25" s="10" t="s">
        <v>36</v>
      </c>
      <c r="E25" s="7">
        <f>+-20%</f>
        <v>-0.2</v>
      </c>
      <c r="F25" s="10" t="s">
        <v>37</v>
      </c>
      <c r="G25" s="7" t="s">
        <v>38</v>
      </c>
    </row>
    <row r="26" spans="2:7" ht="15.75" thickBot="1" x14ac:dyDescent="0.3">
      <c r="B26" s="386" t="s">
        <v>39</v>
      </c>
      <c r="C26" s="387"/>
      <c r="D26" s="387"/>
      <c r="E26" s="387"/>
      <c r="F26" s="387"/>
      <c r="G26" s="388"/>
    </row>
    <row r="27" spans="2:7" ht="15.75" thickBot="1" x14ac:dyDescent="0.3">
      <c r="B27" s="9" t="s">
        <v>40</v>
      </c>
      <c r="C27" s="383" t="s">
        <v>77</v>
      </c>
      <c r="D27" s="384"/>
      <c r="E27" s="384"/>
      <c r="F27" s="384"/>
      <c r="G27" s="385"/>
    </row>
    <row r="28" spans="2:7" ht="26.25" thickBot="1" x14ac:dyDescent="0.3">
      <c r="B28" s="9" t="s">
        <v>41</v>
      </c>
      <c r="C28" s="12">
        <v>45169</v>
      </c>
      <c r="D28" s="10" t="s">
        <v>42</v>
      </c>
      <c r="E28" s="383" t="s">
        <v>54</v>
      </c>
      <c r="F28" s="384"/>
      <c r="G28" s="385"/>
    </row>
    <row r="29" spans="2:7" ht="26.25" thickBot="1" x14ac:dyDescent="0.3">
      <c r="B29" s="9" t="s">
        <v>43</v>
      </c>
      <c r="C29" s="12">
        <v>45478</v>
      </c>
      <c r="D29" s="10" t="s">
        <v>42</v>
      </c>
      <c r="E29" s="383" t="s">
        <v>54</v>
      </c>
      <c r="F29" s="384"/>
      <c r="G29" s="385"/>
    </row>
    <row r="30" spans="2:7" ht="15.75" thickBot="1" x14ac:dyDescent="0.3">
      <c r="B30" s="386" t="s">
        <v>116</v>
      </c>
      <c r="C30" s="387"/>
      <c r="D30" s="387"/>
      <c r="E30" s="387"/>
      <c r="F30" s="387"/>
      <c r="G30" s="388"/>
    </row>
    <row r="31" spans="2:7" ht="15.75" thickBot="1" x14ac:dyDescent="0.3">
      <c r="B31" s="381" t="s">
        <v>44</v>
      </c>
      <c r="C31" s="8" t="s">
        <v>15</v>
      </c>
      <c r="D31" s="8" t="s">
        <v>16</v>
      </c>
      <c r="E31" s="8" t="s">
        <v>17</v>
      </c>
      <c r="F31" s="8" t="s">
        <v>18</v>
      </c>
      <c r="G31" s="8" t="s">
        <v>19</v>
      </c>
    </row>
    <row r="32" spans="2:7" ht="15.75" thickBot="1" x14ac:dyDescent="0.3">
      <c r="B32" s="382"/>
      <c r="C32" s="6">
        <v>15</v>
      </c>
      <c r="D32" s="7">
        <v>31</v>
      </c>
      <c r="E32" s="7"/>
      <c r="F32" s="7"/>
      <c r="G32" s="7"/>
    </row>
    <row r="33" spans="1:17" x14ac:dyDescent="0.25">
      <c r="B33" s="423" t="s">
        <v>91</v>
      </c>
      <c r="C33" s="423"/>
      <c r="D33" s="423"/>
      <c r="E33" s="423"/>
      <c r="F33" s="423"/>
      <c r="G33" s="423"/>
    </row>
    <row r="34" spans="1:17" ht="15" customHeight="1" x14ac:dyDescent="0.25">
      <c r="B34" s="423"/>
      <c r="C34" s="423"/>
      <c r="D34" s="423"/>
      <c r="E34" s="423"/>
      <c r="F34" s="423"/>
      <c r="G34" s="423"/>
      <c r="H34" s="38"/>
    </row>
    <row r="35" spans="1:17" ht="15.75" hidden="1" thickBot="1" x14ac:dyDescent="0.3">
      <c r="A35" s="8" t="s">
        <v>15</v>
      </c>
      <c r="B35" s="401">
        <v>2017</v>
      </c>
      <c r="C35" s="401"/>
      <c r="D35" s="401">
        <v>2018</v>
      </c>
      <c r="E35" s="401"/>
      <c r="F35">
        <v>2019</v>
      </c>
      <c r="H35">
        <v>2020</v>
      </c>
      <c r="J35">
        <v>2021</v>
      </c>
      <c r="L35">
        <v>2022</v>
      </c>
      <c r="N35">
        <v>2023</v>
      </c>
      <c r="P35">
        <v>2024</v>
      </c>
    </row>
    <row r="36" spans="1:17" hidden="1" x14ac:dyDescent="0.25">
      <c r="A36" s="19" t="s">
        <v>92</v>
      </c>
      <c r="B36" s="23">
        <v>103662300.34</v>
      </c>
      <c r="D36" s="23">
        <v>94851803.010000005</v>
      </c>
      <c r="F36" s="23">
        <v>98671615.150000006</v>
      </c>
      <c r="H36" s="23">
        <v>170386929.38999999</v>
      </c>
      <c r="J36" s="23">
        <v>101029918.45</v>
      </c>
      <c r="L36" s="23">
        <v>94475900.890000001</v>
      </c>
      <c r="N36" s="23">
        <v>105393774.81999999</v>
      </c>
      <c r="P36" s="23">
        <v>120172192.52</v>
      </c>
    </row>
    <row r="37" spans="1:17" hidden="1" x14ac:dyDescent="0.25">
      <c r="A37" s="19" t="s">
        <v>93</v>
      </c>
      <c r="B37" s="23">
        <v>5637222.0300000003</v>
      </c>
      <c r="D37" s="23">
        <v>3194205.43</v>
      </c>
      <c r="F37" s="23">
        <v>4229025.7300000004</v>
      </c>
      <c r="H37" s="23">
        <v>2270797.13</v>
      </c>
      <c r="J37" s="23">
        <v>3091095.12</v>
      </c>
      <c r="L37" s="23">
        <v>4242389.8499999996</v>
      </c>
      <c r="N37" s="23">
        <v>7949654.3499999996</v>
      </c>
      <c r="P37" s="23">
        <v>7894845.4500000002</v>
      </c>
    </row>
    <row r="38" spans="1:17" hidden="1" x14ac:dyDescent="0.25">
      <c r="A38" s="19" t="s">
        <v>94</v>
      </c>
      <c r="B38" s="23">
        <v>5252391.71</v>
      </c>
      <c r="D38" s="23">
        <v>19932190.829999998</v>
      </c>
      <c r="F38" s="23">
        <v>7325001.7300000004</v>
      </c>
      <c r="H38" s="23">
        <v>6797026.9800000004</v>
      </c>
      <c r="J38" s="23">
        <v>3410727.76</v>
      </c>
      <c r="L38" s="23">
        <v>9044729.8399999999</v>
      </c>
      <c r="N38" s="23">
        <v>6398136.3300000001</v>
      </c>
      <c r="P38" s="23">
        <v>6601157.0999999996</v>
      </c>
    </row>
    <row r="39" spans="1:17" ht="15.75" hidden="1" thickBot="1" x14ac:dyDescent="0.3">
      <c r="A39" s="19" t="s">
        <v>95</v>
      </c>
      <c r="B39" s="25">
        <f>SUM(B36:B38)</f>
        <v>114551914.08</v>
      </c>
      <c r="C39" s="15">
        <f>+B39/B40</f>
        <v>0.20116732291133435</v>
      </c>
      <c r="D39" s="25">
        <f>SUM(D36:D38)</f>
        <v>117978199.27000001</v>
      </c>
      <c r="E39" s="15">
        <f>+D39/D40</f>
        <v>0.19864729209974027</v>
      </c>
      <c r="F39" s="25">
        <f>SUM(F36:F38)</f>
        <v>110225642.61000001</v>
      </c>
      <c r="G39" s="15">
        <f>+F39/F40</f>
        <v>0.18729690296448803</v>
      </c>
      <c r="H39" s="25">
        <f>SUM(H36:H38)</f>
        <v>179454753.49999997</v>
      </c>
      <c r="I39" s="15">
        <f>+H39/H40</f>
        <v>0.34131404189242698</v>
      </c>
      <c r="J39" s="25">
        <f>SUM(J36:J38)</f>
        <v>107531741.33000001</v>
      </c>
      <c r="K39" s="57">
        <f>+J39/J40</f>
        <v>0.19363444609393732</v>
      </c>
      <c r="L39" s="25">
        <f>SUM(L36:L38)</f>
        <v>107763020.58</v>
      </c>
      <c r="M39" s="57">
        <f>+L39/L40</f>
        <v>0.18997256851777167</v>
      </c>
      <c r="N39" s="25">
        <f>SUM(N36:N38)</f>
        <v>119741565.49999999</v>
      </c>
      <c r="O39" s="57">
        <f>+N39/N40</f>
        <v>0.13952521495226233</v>
      </c>
      <c r="P39" s="25">
        <f>SUM(P36:P38)</f>
        <v>134668195.06999999</v>
      </c>
      <c r="Q39" s="57">
        <f>+P39/P40</f>
        <v>0.1495240539894582</v>
      </c>
    </row>
    <row r="40" spans="1:17" ht="15.75" hidden="1" thickBot="1" x14ac:dyDescent="0.3">
      <c r="A40" s="24" t="s">
        <v>96</v>
      </c>
      <c r="B40" s="17">
        <v>569435992</v>
      </c>
      <c r="D40" s="17">
        <v>593907916</v>
      </c>
      <c r="F40" s="17">
        <v>588507556</v>
      </c>
      <c r="H40" s="17">
        <v>525776063.89999998</v>
      </c>
      <c r="J40" s="17">
        <v>555333740.97000003</v>
      </c>
      <c r="L40" s="17">
        <v>567255690.75999999</v>
      </c>
      <c r="N40" s="17">
        <v>858207353.71000004</v>
      </c>
      <c r="P40" s="17">
        <v>900645691.96000004</v>
      </c>
    </row>
    <row r="41" spans="1:17" ht="15.75" hidden="1" thickBot="1" x14ac:dyDescent="0.3">
      <c r="A41" s="8" t="s">
        <v>16</v>
      </c>
    </row>
    <row r="42" spans="1:17" hidden="1" x14ac:dyDescent="0.25">
      <c r="A42" s="19" t="s">
        <v>92</v>
      </c>
      <c r="B42" s="23">
        <v>204823202.78</v>
      </c>
      <c r="D42" s="23">
        <v>193230433.59</v>
      </c>
      <c r="F42" s="23">
        <v>192057099.00999999</v>
      </c>
      <c r="H42" s="23">
        <v>259980153.12</v>
      </c>
      <c r="J42" s="23">
        <v>189119098.19</v>
      </c>
      <c r="L42" s="23">
        <v>199015537.97</v>
      </c>
      <c r="N42" s="23">
        <v>218665471.16999999</v>
      </c>
      <c r="P42" s="23">
        <v>246875272.68000001</v>
      </c>
    </row>
    <row r="43" spans="1:17" hidden="1" x14ac:dyDescent="0.25">
      <c r="A43" s="19" t="s">
        <v>93</v>
      </c>
      <c r="B43" s="23">
        <v>7229254.29</v>
      </c>
      <c r="D43" s="23">
        <v>9425969.9000000004</v>
      </c>
      <c r="F43" s="23">
        <v>8587064.8599999994</v>
      </c>
      <c r="H43" s="23">
        <v>2966212.34</v>
      </c>
      <c r="J43" s="23">
        <v>6331635.96</v>
      </c>
      <c r="L43" s="23">
        <v>7939091.4900000002</v>
      </c>
      <c r="N43" s="23">
        <v>18320066.59</v>
      </c>
      <c r="P43" s="23">
        <v>12202108.74</v>
      </c>
    </row>
    <row r="44" spans="1:17" hidden="1" x14ac:dyDescent="0.25">
      <c r="A44" s="19" t="s">
        <v>94</v>
      </c>
      <c r="B44" s="23">
        <v>10636823.24</v>
      </c>
      <c r="D44" s="23">
        <v>24996711.41</v>
      </c>
      <c r="F44" s="23">
        <v>13390168.77</v>
      </c>
      <c r="H44" s="23">
        <v>11637367.439999999</v>
      </c>
      <c r="J44" s="23">
        <v>8974400.3399999999</v>
      </c>
      <c r="L44" s="23">
        <v>47959360.780000001</v>
      </c>
      <c r="N44" s="23">
        <v>15281970.810000001</v>
      </c>
      <c r="P44" s="23">
        <v>17142459.739999998</v>
      </c>
    </row>
    <row r="45" spans="1:17" ht="15.75" hidden="1" thickBot="1" x14ac:dyDescent="0.3">
      <c r="A45" s="19" t="s">
        <v>95</v>
      </c>
      <c r="B45" s="25">
        <f>SUM(B42:B44)</f>
        <v>222689280.31</v>
      </c>
      <c r="C45" s="15">
        <f>+B45/B46</f>
        <v>0.39106990678242903</v>
      </c>
      <c r="D45" s="25">
        <f>SUM(D42:D44)</f>
        <v>227653114.90000001</v>
      </c>
      <c r="E45" s="15">
        <f>+D45/D46</f>
        <v>0.36987751135705171</v>
      </c>
      <c r="F45" s="25">
        <f>SUM(F42:F44)</f>
        <v>214034332.64000002</v>
      </c>
      <c r="G45" s="15">
        <f>+F45/F46</f>
        <v>0.41331053955338681</v>
      </c>
      <c r="H45" s="25">
        <f>SUM(H42:H44)</f>
        <v>274583732.90000004</v>
      </c>
      <c r="I45" s="15">
        <f>+H45/H46</f>
        <v>0.52056377544273291</v>
      </c>
      <c r="J45" s="25">
        <f>SUM(J42:J44)</f>
        <v>204425134.49000001</v>
      </c>
      <c r="K45" s="15">
        <f>+J45/J46</f>
        <v>0.34476442803095142</v>
      </c>
      <c r="L45" s="25">
        <f>SUM(L42:L44)</f>
        <v>254913990.24000001</v>
      </c>
      <c r="M45" s="15">
        <f>+L45/L46</f>
        <v>0.40878037464892786</v>
      </c>
      <c r="N45" s="25">
        <f>SUM(N42:N44)</f>
        <v>252267508.56999999</v>
      </c>
      <c r="O45" s="57">
        <f>+N45/N46</f>
        <v>0.29340471303210164</v>
      </c>
      <c r="P45" s="25">
        <f>SUM(P42:P44)</f>
        <v>276219841.16000003</v>
      </c>
      <c r="Q45" s="57">
        <f>+P45/P46</f>
        <v>0.30668048217726668</v>
      </c>
    </row>
    <row r="46" spans="1:17" ht="15.75" hidden="1" thickBot="1" x14ac:dyDescent="0.3">
      <c r="A46" s="24" t="s">
        <v>96</v>
      </c>
      <c r="B46" s="17">
        <v>569435992</v>
      </c>
      <c r="D46" s="17">
        <v>615482444.62</v>
      </c>
      <c r="F46" s="17">
        <v>517853556</v>
      </c>
      <c r="H46" s="17">
        <v>527473761.81999999</v>
      </c>
      <c r="J46" s="17">
        <v>592941492.41999996</v>
      </c>
      <c r="L46" s="17">
        <v>623596449.46000004</v>
      </c>
      <c r="N46" s="17">
        <v>859793648.03999996</v>
      </c>
      <c r="P46" s="17">
        <v>900676297.36000001</v>
      </c>
    </row>
    <row r="47" spans="1:17" ht="15.75" hidden="1" thickBot="1" x14ac:dyDescent="0.3">
      <c r="A47" s="8" t="s">
        <v>17</v>
      </c>
    </row>
    <row r="48" spans="1:17" hidden="1" x14ac:dyDescent="0.25">
      <c r="A48" s="19" t="s">
        <v>92</v>
      </c>
      <c r="B48" s="23">
        <v>291076257.98000002</v>
      </c>
      <c r="D48" s="23">
        <v>285709361.10000002</v>
      </c>
      <c r="F48" s="23">
        <v>281946505.63999999</v>
      </c>
      <c r="H48" s="23">
        <v>351554349.47000003</v>
      </c>
      <c r="J48" s="23">
        <v>281978499.27999997</v>
      </c>
      <c r="L48" s="23">
        <v>308873783.92000002</v>
      </c>
      <c r="N48" s="23">
        <v>332336652.35000002</v>
      </c>
      <c r="P48" s="23"/>
    </row>
    <row r="49" spans="1:17" hidden="1" x14ac:dyDescent="0.25">
      <c r="A49" s="19" t="s">
        <v>93</v>
      </c>
      <c r="B49" s="23">
        <v>10565957.68</v>
      </c>
      <c r="D49" s="23">
        <v>11656596.33</v>
      </c>
      <c r="F49" s="23">
        <v>10921702.880000001</v>
      </c>
      <c r="H49" s="23">
        <v>5288531.88</v>
      </c>
      <c r="J49" s="23">
        <v>11299513.789999999</v>
      </c>
      <c r="L49" s="23">
        <v>12904434.17</v>
      </c>
      <c r="N49" s="23">
        <v>21948585.02</v>
      </c>
      <c r="P49" s="23"/>
    </row>
    <row r="50" spans="1:17" hidden="1" x14ac:dyDescent="0.25">
      <c r="A50" s="19" t="s">
        <v>94</v>
      </c>
      <c r="B50" s="23">
        <v>21092711.359999999</v>
      </c>
      <c r="D50" s="23">
        <v>30203335.760000002</v>
      </c>
      <c r="F50" s="23">
        <v>19572846.010000002</v>
      </c>
      <c r="H50" s="23">
        <v>16201041.6</v>
      </c>
      <c r="J50" s="23">
        <v>17358187.48</v>
      </c>
      <c r="L50" s="23">
        <v>55253043.149999999</v>
      </c>
      <c r="N50" s="23">
        <v>23304755.969999999</v>
      </c>
      <c r="P50" s="23"/>
    </row>
    <row r="51" spans="1:17" ht="15.75" hidden="1" thickBot="1" x14ac:dyDescent="0.3">
      <c r="A51" s="19" t="s">
        <v>95</v>
      </c>
      <c r="B51" s="25">
        <f>SUM(B48:B50)</f>
        <v>322734927.02000004</v>
      </c>
      <c r="C51" s="15">
        <f>+B51/B52</f>
        <v>0.56366218777384969</v>
      </c>
      <c r="D51" s="25">
        <f>SUM(D48:D50)</f>
        <v>327569293.19</v>
      </c>
      <c r="E51" s="15">
        <f>+D51/D52</f>
        <v>0.53221549380216993</v>
      </c>
      <c r="F51" s="25">
        <f>SUM(F48:F50)</f>
        <v>312441054.52999997</v>
      </c>
      <c r="G51" s="15">
        <f>+F51/F52</f>
        <v>0.60021856644425775</v>
      </c>
      <c r="H51" s="25">
        <f>SUM(H48:H50)</f>
        <v>373043922.95000005</v>
      </c>
      <c r="I51" s="15">
        <f>+H51/H52</f>
        <v>0.68172201421645851</v>
      </c>
      <c r="J51" s="25">
        <f>SUM(J48:J50)</f>
        <v>310636200.55000001</v>
      </c>
      <c r="K51" s="15">
        <f>+J51/J52</f>
        <v>0.51323807466519678</v>
      </c>
      <c r="L51" s="25">
        <f>SUM(L48:L50)</f>
        <v>377031261.24000001</v>
      </c>
      <c r="M51" s="15">
        <f>+L51/L52</f>
        <v>0.54031354619405003</v>
      </c>
      <c r="N51" s="25">
        <f>SUM(N48:N50)</f>
        <v>377589993.34000003</v>
      </c>
      <c r="O51" s="57">
        <f>+N51/N52</f>
        <v>0.4008579558127976</v>
      </c>
      <c r="P51" s="25">
        <f>SUM(P48:P50)</f>
        <v>0</v>
      </c>
      <c r="Q51" s="57" t="e">
        <f>+P51/P52</f>
        <v>#DIV/0!</v>
      </c>
    </row>
    <row r="52" spans="1:17" ht="15.75" hidden="1" thickBot="1" x14ac:dyDescent="0.3">
      <c r="A52" s="24" t="s">
        <v>96</v>
      </c>
      <c r="B52" s="17">
        <v>572567992</v>
      </c>
      <c r="D52" s="17">
        <v>615482444.62</v>
      </c>
      <c r="F52" s="17">
        <v>520545467.93000001</v>
      </c>
      <c r="H52" s="17">
        <v>547208268.42999995</v>
      </c>
      <c r="J52" s="17">
        <v>605247770.74000001</v>
      </c>
      <c r="L52" s="17">
        <v>697800867.47000003</v>
      </c>
      <c r="N52" s="17">
        <v>941954594.79999995</v>
      </c>
      <c r="P52" s="17"/>
    </row>
    <row r="53" spans="1:17" ht="15.75" hidden="1" thickBot="1" x14ac:dyDescent="0.3">
      <c r="A53" s="8" t="s">
        <v>17</v>
      </c>
    </row>
    <row r="54" spans="1:17" hidden="1" x14ac:dyDescent="0.25">
      <c r="A54" s="19" t="s">
        <v>92</v>
      </c>
      <c r="B54" s="44">
        <v>435444945.99000001</v>
      </c>
      <c r="D54" s="23">
        <v>439024664.60000002</v>
      </c>
      <c r="F54" s="23">
        <v>368901807.02999997</v>
      </c>
      <c r="H54" s="23">
        <v>436197567.41000003</v>
      </c>
      <c r="J54" s="23">
        <v>484139840.63</v>
      </c>
      <c r="L54" s="23">
        <v>509467644.5</v>
      </c>
      <c r="N54" s="23">
        <v>559717496.5</v>
      </c>
      <c r="P54" s="23"/>
    </row>
    <row r="55" spans="1:17" hidden="1" x14ac:dyDescent="0.25">
      <c r="A55" s="19" t="s">
        <v>93</v>
      </c>
      <c r="B55" s="44">
        <v>12966690.07</v>
      </c>
      <c r="D55" s="23">
        <v>14871591.84</v>
      </c>
      <c r="F55" s="23">
        <v>12663121.52</v>
      </c>
      <c r="H55" s="23">
        <v>6844328.6100000003</v>
      </c>
      <c r="J55" s="23">
        <v>16588336.609999999</v>
      </c>
      <c r="L55" s="23">
        <v>20845603.77</v>
      </c>
      <c r="N55" s="23">
        <v>30221150.559999999</v>
      </c>
      <c r="P55" s="23"/>
    </row>
    <row r="56" spans="1:17" hidden="1" x14ac:dyDescent="0.25">
      <c r="A56" s="19" t="s">
        <v>94</v>
      </c>
      <c r="B56" s="44">
        <v>38216626.270000003</v>
      </c>
      <c r="D56" s="23">
        <v>35554539.039999999</v>
      </c>
      <c r="F56" s="23">
        <v>23699742.25</v>
      </c>
      <c r="H56" s="23">
        <v>20905515.629999999</v>
      </c>
      <c r="J56" s="23">
        <v>46101450.960000001</v>
      </c>
      <c r="L56" s="23">
        <v>67120311.709999993</v>
      </c>
      <c r="N56" s="23">
        <v>34255831.030000001</v>
      </c>
      <c r="P56" s="23"/>
    </row>
    <row r="57" spans="1:17" ht="15.75" hidden="1" thickBot="1" x14ac:dyDescent="0.3">
      <c r="A57" s="19" t="s">
        <v>95</v>
      </c>
      <c r="B57" s="25">
        <f>SUM(B54:B56)</f>
        <v>486628262.32999998</v>
      </c>
      <c r="C57" s="15">
        <f>+B57/B58</f>
        <v>0.84809483087928195</v>
      </c>
      <c r="D57" s="25">
        <f>SUM(D54:D56)</f>
        <v>489450795.48000002</v>
      </c>
      <c r="E57" s="15">
        <f>+D57/D58</f>
        <v>0.77972949333644881</v>
      </c>
      <c r="F57" s="25">
        <f>SUM(F54:F56)</f>
        <v>405264670.79999995</v>
      </c>
      <c r="G57" s="15">
        <f>+F57/F58</f>
        <v>0.72213768065916129</v>
      </c>
      <c r="H57" s="25">
        <f>SUM(H54:H56)</f>
        <v>463947411.65000004</v>
      </c>
      <c r="I57" s="15">
        <f>+H57/H58</f>
        <v>0.80085177534088892</v>
      </c>
      <c r="J57" s="25">
        <f>SUM(J54:J56)</f>
        <v>546829628.20000005</v>
      </c>
      <c r="K57" s="15">
        <f>+J57/J58</f>
        <v>0.77199280320671382</v>
      </c>
      <c r="L57" s="25">
        <f>SUM(L54:L56)</f>
        <v>597433559.98000002</v>
      </c>
      <c r="M57" s="15">
        <f>+L57/L58</f>
        <v>0.70012242001341207</v>
      </c>
      <c r="N57" s="25">
        <f>SUM(N54:N56)</f>
        <v>624194478.08999991</v>
      </c>
      <c r="O57" s="57">
        <f>+N57/N58</f>
        <v>0.65911695037975548</v>
      </c>
      <c r="P57" s="25">
        <f>SUM(P54:P56)</f>
        <v>0</v>
      </c>
      <c r="Q57" s="57" t="e">
        <f>+P57/P58</f>
        <v>#DIV/0!</v>
      </c>
    </row>
    <row r="58" spans="1:17" ht="15.75" hidden="1" thickBot="1" x14ac:dyDescent="0.3">
      <c r="A58" s="24" t="s">
        <v>96</v>
      </c>
      <c r="B58" s="17">
        <v>573789916.65999997</v>
      </c>
      <c r="D58" s="17">
        <v>627718714.84000003</v>
      </c>
      <c r="F58" s="17">
        <v>561201390.88999999</v>
      </c>
      <c r="H58" s="17">
        <v>579317454.15999997</v>
      </c>
      <c r="J58" s="17">
        <v>708335137.23000002</v>
      </c>
      <c r="L58" s="17">
        <v>853327279.49000001</v>
      </c>
      <c r="N58" s="17">
        <v>947016273.40999997</v>
      </c>
      <c r="P58" s="17"/>
    </row>
    <row r="59" spans="1:17" hidden="1" x14ac:dyDescent="0.25"/>
    <row r="60" spans="1:17" hidden="1" x14ac:dyDescent="0.25"/>
  </sheetData>
  <sheetProtection password="C9C9" sheet="1" formatCells="0" formatColumns="0" formatRows="0" insertColumns="0" insertRows="0" insertHyperlinks="0" deleteColumns="0" deleteRows="0" sort="0" autoFilter="0" pivotTables="0"/>
  <mergeCells count="21">
    <mergeCell ref="B1:G1"/>
    <mergeCell ref="B2:G2"/>
    <mergeCell ref="B24:G24"/>
    <mergeCell ref="B26:G26"/>
    <mergeCell ref="C27:G27"/>
    <mergeCell ref="B4:G4"/>
    <mergeCell ref="B5:G5"/>
    <mergeCell ref="C7:G7"/>
    <mergeCell ref="E8:G8"/>
    <mergeCell ref="C9:G9"/>
    <mergeCell ref="D35:E35"/>
    <mergeCell ref="C11:G11"/>
    <mergeCell ref="E28:G28"/>
    <mergeCell ref="E29:G29"/>
    <mergeCell ref="B30:G30"/>
    <mergeCell ref="B31:B32"/>
    <mergeCell ref="B12:B13"/>
    <mergeCell ref="C20:G20"/>
    <mergeCell ref="C21:G21"/>
    <mergeCell ref="B33:G34"/>
    <mergeCell ref="B35:C35"/>
  </mergeCells>
  <pageMargins left="0.7" right="0.7" top="0.75" bottom="0.75" header="0.3" footer="0.3"/>
  <pageSetup orientation="portrait" horizontalDpi="4294967292"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Q56"/>
  <sheetViews>
    <sheetView workbookViewId="0">
      <selection activeCell="F74" sqref="F74"/>
    </sheetView>
  </sheetViews>
  <sheetFormatPr baseColWidth="10" defaultRowHeight="15" x14ac:dyDescent="0.25"/>
  <cols>
    <col min="1" max="1" width="13.7109375" customWidth="1"/>
    <col min="2" max="2" width="14.42578125" bestFit="1" customWidth="1"/>
    <col min="4" max="4" width="12.85546875" bestFit="1" customWidth="1"/>
    <col min="6" max="6" width="12.85546875" bestFit="1" customWidth="1"/>
    <col min="8" max="8" width="12.85546875" bestFit="1" customWidth="1"/>
    <col min="10" max="10" width="12.85546875" bestFit="1" customWidth="1"/>
    <col min="12" max="12" width="12.85546875" bestFit="1" customWidth="1"/>
    <col min="14" max="14" width="12.85546875" customWidth="1"/>
    <col min="16" max="16" width="12.85546875" bestFit="1" customWidth="1"/>
  </cols>
  <sheetData>
    <row r="2" spans="2:7" x14ac:dyDescent="0.25">
      <c r="B2" s="398" t="s">
        <v>117</v>
      </c>
      <c r="C2" s="398"/>
      <c r="D2" s="398"/>
      <c r="E2" s="398"/>
      <c r="F2" s="398"/>
      <c r="G2" s="398"/>
    </row>
    <row r="3" spans="2:7" x14ac:dyDescent="0.25">
      <c r="B3" s="398" t="s">
        <v>118</v>
      </c>
      <c r="C3" s="398"/>
      <c r="D3" s="398"/>
      <c r="E3" s="398"/>
      <c r="F3" s="398"/>
      <c r="G3" s="398"/>
    </row>
    <row r="4" spans="2:7" x14ac:dyDescent="0.25">
      <c r="B4" s="399"/>
      <c r="C4" s="399"/>
      <c r="D4" s="399"/>
      <c r="E4" s="399"/>
      <c r="F4" s="399"/>
      <c r="G4" s="399"/>
    </row>
    <row r="5" spans="2:7" x14ac:dyDescent="0.25">
      <c r="B5" s="400" t="s">
        <v>0</v>
      </c>
      <c r="C5" s="400"/>
      <c r="D5" s="400"/>
      <c r="E5" s="400"/>
      <c r="F5" s="400"/>
      <c r="G5" s="400"/>
    </row>
    <row r="6" spans="2:7" x14ac:dyDescent="0.25">
      <c r="B6" s="389" t="s">
        <v>1</v>
      </c>
      <c r="C6" s="389"/>
      <c r="D6" s="389"/>
      <c r="E6" s="389"/>
      <c r="F6" s="389"/>
      <c r="G6" s="389"/>
    </row>
    <row r="7" spans="2:7" ht="15.75" thickBot="1" x14ac:dyDescent="0.3">
      <c r="B7" s="1"/>
      <c r="C7" s="1"/>
      <c r="D7" s="1"/>
      <c r="E7" s="1"/>
      <c r="F7" s="1"/>
      <c r="G7" s="1"/>
    </row>
    <row r="8" spans="2:7" ht="15.75" thickBot="1" x14ac:dyDescent="0.3">
      <c r="B8" s="2" t="s">
        <v>2</v>
      </c>
      <c r="C8" s="390" t="s">
        <v>83</v>
      </c>
      <c r="D8" s="391"/>
      <c r="E8" s="391"/>
      <c r="F8" s="391"/>
      <c r="G8" s="392"/>
    </row>
    <row r="9" spans="2:7" ht="25.5" customHeight="1" thickBot="1" x14ac:dyDescent="0.3">
      <c r="B9" s="3" t="s">
        <v>3</v>
      </c>
      <c r="C9" s="4" t="s">
        <v>4</v>
      </c>
      <c r="D9" s="5" t="s">
        <v>5</v>
      </c>
      <c r="E9" s="383" t="s">
        <v>64</v>
      </c>
      <c r="F9" s="384"/>
      <c r="G9" s="385"/>
    </row>
    <row r="10" spans="2:7" ht="25.5" customHeight="1" thickBot="1" x14ac:dyDescent="0.3">
      <c r="B10" s="3" t="s">
        <v>6</v>
      </c>
      <c r="C10" s="383" t="s">
        <v>103</v>
      </c>
      <c r="D10" s="384"/>
      <c r="E10" s="384"/>
      <c r="F10" s="384"/>
      <c r="G10" s="385"/>
    </row>
    <row r="11" spans="2:7" ht="15.75" thickBot="1" x14ac:dyDescent="0.3">
      <c r="B11" s="3" t="s">
        <v>7</v>
      </c>
      <c r="C11" s="6" t="s">
        <v>8</v>
      </c>
      <c r="D11" s="5" t="s">
        <v>9</v>
      </c>
      <c r="E11" s="7" t="s">
        <v>70</v>
      </c>
      <c r="F11" s="5" t="s">
        <v>11</v>
      </c>
      <c r="G11" s="7" t="s">
        <v>12</v>
      </c>
    </row>
    <row r="12" spans="2:7" ht="25.5" customHeight="1" thickBot="1" x14ac:dyDescent="0.3">
      <c r="B12" s="3" t="s">
        <v>13</v>
      </c>
      <c r="C12" s="383" t="s">
        <v>84</v>
      </c>
      <c r="D12" s="384"/>
      <c r="E12" s="384"/>
      <c r="F12" s="384"/>
      <c r="G12" s="385"/>
    </row>
    <row r="13" spans="2:7" ht="15.75" thickBot="1" x14ac:dyDescent="0.3">
      <c r="B13" s="393" t="s">
        <v>14</v>
      </c>
      <c r="C13" s="8" t="s">
        <v>15</v>
      </c>
      <c r="D13" s="8" t="s">
        <v>16</v>
      </c>
      <c r="E13" s="8" t="s">
        <v>17</v>
      </c>
      <c r="F13" s="8" t="s">
        <v>18</v>
      </c>
      <c r="G13" s="8" t="s">
        <v>19</v>
      </c>
    </row>
    <row r="14" spans="2:7" ht="15.75" thickBot="1" x14ac:dyDescent="0.3">
      <c r="B14" s="394"/>
      <c r="C14" s="7">
        <v>95</v>
      </c>
      <c r="D14" s="7">
        <v>93</v>
      </c>
      <c r="E14" s="7">
        <v>93</v>
      </c>
      <c r="F14" s="7">
        <v>93</v>
      </c>
      <c r="G14" s="7">
        <v>93</v>
      </c>
    </row>
    <row r="15" spans="2:7" ht="15.75" thickBot="1" x14ac:dyDescent="0.3">
      <c r="B15" s="3" t="s">
        <v>111</v>
      </c>
      <c r="C15" s="7">
        <v>90</v>
      </c>
      <c r="D15" s="7">
        <v>90</v>
      </c>
      <c r="E15" s="7">
        <v>90</v>
      </c>
      <c r="F15" s="7">
        <v>91</v>
      </c>
      <c r="G15" s="7">
        <v>91</v>
      </c>
    </row>
    <row r="16" spans="2:7" ht="15.75" thickBot="1" x14ac:dyDescent="0.3">
      <c r="B16" s="3" t="s">
        <v>105</v>
      </c>
      <c r="C16" s="6">
        <v>80</v>
      </c>
      <c r="D16" s="7">
        <v>85</v>
      </c>
      <c r="E16" s="7">
        <v>87</v>
      </c>
      <c r="F16" s="7">
        <v>90</v>
      </c>
      <c r="G16" s="7">
        <v>90</v>
      </c>
    </row>
    <row r="17" spans="2:7" ht="15.75" thickBot="1" x14ac:dyDescent="0.3">
      <c r="B17" s="3" t="s">
        <v>104</v>
      </c>
      <c r="C17" s="7">
        <v>91</v>
      </c>
      <c r="D17" s="7">
        <v>92</v>
      </c>
      <c r="E17" s="7">
        <v>90</v>
      </c>
      <c r="F17" s="7">
        <v>90</v>
      </c>
      <c r="G17" s="7">
        <v>90</v>
      </c>
    </row>
    <row r="18" spans="2:7" ht="15.75" thickBot="1" x14ac:dyDescent="0.3">
      <c r="B18" s="3" t="s">
        <v>20</v>
      </c>
      <c r="C18" s="6">
        <v>91</v>
      </c>
      <c r="D18" s="7">
        <v>92</v>
      </c>
      <c r="E18" s="7">
        <v>93</v>
      </c>
      <c r="F18" s="7">
        <v>93</v>
      </c>
      <c r="G18" s="7">
        <v>93</v>
      </c>
    </row>
    <row r="19" spans="2:7" ht="15.75" thickBot="1" x14ac:dyDescent="0.3">
      <c r="B19" s="3" t="s">
        <v>21</v>
      </c>
      <c r="C19" s="6">
        <v>81</v>
      </c>
      <c r="D19" s="7">
        <v>80</v>
      </c>
      <c r="E19" s="7">
        <v>80</v>
      </c>
      <c r="F19" s="7">
        <v>80</v>
      </c>
      <c r="G19" s="7">
        <v>80</v>
      </c>
    </row>
    <row r="20" spans="2:7" ht="26.25" thickBot="1" x14ac:dyDescent="0.3">
      <c r="B20" s="9" t="s">
        <v>22</v>
      </c>
      <c r="C20" s="6" t="s">
        <v>23</v>
      </c>
      <c r="D20" s="10" t="s">
        <v>24</v>
      </c>
      <c r="E20" s="6" t="s">
        <v>72</v>
      </c>
      <c r="F20" s="10" t="s">
        <v>26</v>
      </c>
      <c r="G20" s="6" t="s">
        <v>27</v>
      </c>
    </row>
    <row r="21" spans="2:7" ht="15.75" thickBot="1" x14ac:dyDescent="0.3">
      <c r="B21" s="9" t="s">
        <v>28</v>
      </c>
      <c r="C21" s="395" t="s">
        <v>29</v>
      </c>
      <c r="D21" s="396"/>
      <c r="E21" s="396"/>
      <c r="F21" s="396"/>
      <c r="G21" s="397"/>
    </row>
    <row r="22" spans="2:7" ht="26.25" thickBot="1" x14ac:dyDescent="0.3">
      <c r="B22" s="9" t="s">
        <v>30</v>
      </c>
      <c r="C22" s="383" t="s">
        <v>85</v>
      </c>
      <c r="D22" s="384"/>
      <c r="E22" s="384"/>
      <c r="F22" s="384"/>
      <c r="G22" s="385"/>
    </row>
    <row r="23" spans="2:7" ht="39" thickBot="1" x14ac:dyDescent="0.3">
      <c r="B23" s="9" t="s">
        <v>31</v>
      </c>
      <c r="C23" s="11" t="s">
        <v>86</v>
      </c>
      <c r="D23" s="10" t="s">
        <v>24</v>
      </c>
      <c r="E23" s="6" t="s">
        <v>75</v>
      </c>
      <c r="F23" s="10" t="s">
        <v>32</v>
      </c>
      <c r="G23" s="6" t="s">
        <v>51</v>
      </c>
    </row>
    <row r="24" spans="2:7" ht="26.25" thickBot="1" x14ac:dyDescent="0.3">
      <c r="B24" s="9" t="s">
        <v>33</v>
      </c>
      <c r="C24" s="11" t="s">
        <v>82</v>
      </c>
      <c r="D24" s="10" t="s">
        <v>24</v>
      </c>
      <c r="E24" s="6" t="s">
        <v>75</v>
      </c>
      <c r="F24" s="10" t="s">
        <v>32</v>
      </c>
      <c r="G24" s="6" t="s">
        <v>51</v>
      </c>
    </row>
    <row r="25" spans="2:7" ht="15.75" thickBot="1" x14ac:dyDescent="0.3">
      <c r="B25" s="386" t="s">
        <v>34</v>
      </c>
      <c r="C25" s="387"/>
      <c r="D25" s="387"/>
      <c r="E25" s="387"/>
      <c r="F25" s="387"/>
      <c r="G25" s="388"/>
    </row>
    <row r="26" spans="2:7" ht="15.75" thickBot="1" x14ac:dyDescent="0.3">
      <c r="B26" s="9" t="s">
        <v>35</v>
      </c>
      <c r="C26" s="7">
        <f>+-10%</f>
        <v>-0.1</v>
      </c>
      <c r="D26" s="10" t="s">
        <v>36</v>
      </c>
      <c r="E26" s="7">
        <f>+-20%</f>
        <v>-0.2</v>
      </c>
      <c r="F26" s="10" t="s">
        <v>37</v>
      </c>
      <c r="G26" s="7" t="s">
        <v>38</v>
      </c>
    </row>
    <row r="27" spans="2:7" ht="15.75" thickBot="1" x14ac:dyDescent="0.3">
      <c r="B27" s="386" t="s">
        <v>39</v>
      </c>
      <c r="C27" s="387"/>
      <c r="D27" s="387"/>
      <c r="E27" s="387"/>
      <c r="F27" s="387"/>
      <c r="G27" s="388"/>
    </row>
    <row r="28" spans="2:7" ht="15.75" thickBot="1" x14ac:dyDescent="0.3">
      <c r="B28" s="9" t="s">
        <v>40</v>
      </c>
      <c r="C28" s="383" t="s">
        <v>77</v>
      </c>
      <c r="D28" s="384"/>
      <c r="E28" s="384"/>
      <c r="F28" s="384"/>
      <c r="G28" s="385"/>
    </row>
    <row r="29" spans="2:7" ht="26.25" thickBot="1" x14ac:dyDescent="0.3">
      <c r="B29" s="9" t="s">
        <v>41</v>
      </c>
      <c r="C29" s="12">
        <v>45169</v>
      </c>
      <c r="D29" s="10" t="s">
        <v>42</v>
      </c>
      <c r="E29" s="383" t="s">
        <v>54</v>
      </c>
      <c r="F29" s="384"/>
      <c r="G29" s="385"/>
    </row>
    <row r="30" spans="2:7" ht="26.25" thickBot="1" x14ac:dyDescent="0.3">
      <c r="B30" s="9" t="s">
        <v>43</v>
      </c>
      <c r="C30" s="12">
        <v>45478</v>
      </c>
      <c r="D30" s="10" t="s">
        <v>42</v>
      </c>
      <c r="E30" s="383" t="s">
        <v>54</v>
      </c>
      <c r="F30" s="384"/>
      <c r="G30" s="385"/>
    </row>
    <row r="31" spans="2:7" ht="15.75" thickBot="1" x14ac:dyDescent="0.3">
      <c r="B31" s="386" t="s">
        <v>116</v>
      </c>
      <c r="C31" s="387"/>
      <c r="D31" s="387"/>
      <c r="E31" s="387"/>
      <c r="F31" s="387"/>
      <c r="G31" s="388"/>
    </row>
    <row r="32" spans="2:7" ht="15.75" thickBot="1" x14ac:dyDescent="0.3">
      <c r="B32" s="381" t="s">
        <v>44</v>
      </c>
      <c r="C32" s="8" t="s">
        <v>15</v>
      </c>
      <c r="D32" s="8" t="s">
        <v>16</v>
      </c>
      <c r="E32" s="8" t="s">
        <v>17</v>
      </c>
      <c r="F32" s="8" t="s">
        <v>18</v>
      </c>
      <c r="G32" s="8" t="s">
        <v>19</v>
      </c>
    </row>
    <row r="33" spans="1:17" ht="15.75" thickBot="1" x14ac:dyDescent="0.3">
      <c r="B33" s="382"/>
      <c r="C33" s="6">
        <v>89</v>
      </c>
      <c r="D33" s="7">
        <v>89</v>
      </c>
      <c r="E33" s="7"/>
      <c r="F33" s="13"/>
      <c r="G33" s="13"/>
    </row>
    <row r="34" spans="1:17" x14ac:dyDescent="0.25">
      <c r="B34" s="431" t="s">
        <v>91</v>
      </c>
      <c r="C34" s="431"/>
      <c r="D34" s="431"/>
      <c r="E34" s="431"/>
      <c r="F34" s="431"/>
      <c r="G34" s="431"/>
    </row>
    <row r="36" spans="1:17" ht="15.75" hidden="1" thickBot="1" x14ac:dyDescent="0.3">
      <c r="A36" s="8" t="s">
        <v>15</v>
      </c>
      <c r="B36" s="410">
        <v>2017</v>
      </c>
      <c r="C36" s="401"/>
      <c r="D36" s="401">
        <v>2018</v>
      </c>
      <c r="E36" s="401"/>
      <c r="F36" s="401">
        <v>2019</v>
      </c>
      <c r="G36" s="401"/>
      <c r="H36" s="401">
        <v>2020</v>
      </c>
      <c r="I36" s="401"/>
      <c r="J36" s="401">
        <v>2021</v>
      </c>
      <c r="K36" s="401"/>
      <c r="L36" s="401">
        <v>2022</v>
      </c>
      <c r="M36" s="401"/>
      <c r="N36" s="401">
        <v>2023</v>
      </c>
      <c r="O36" s="401"/>
      <c r="P36" s="401">
        <v>2024</v>
      </c>
      <c r="Q36" s="401"/>
    </row>
    <row r="37" spans="1:17" ht="15.75" hidden="1" thickBot="1" x14ac:dyDescent="0.3">
      <c r="A37" s="19" t="s">
        <v>92</v>
      </c>
      <c r="B37" s="23">
        <v>103662300.34</v>
      </c>
      <c r="C37" s="27">
        <f>+B37/B40</f>
        <v>0.90493730438764231</v>
      </c>
      <c r="D37" s="23">
        <v>94851803.010000005</v>
      </c>
      <c r="E37" s="27">
        <f>+D37/D40</f>
        <v>0.80397737545498649</v>
      </c>
      <c r="F37" s="23">
        <v>98671615.150000006</v>
      </c>
      <c r="G37" s="27">
        <f>+F37/F40</f>
        <v>0.89517840688957984</v>
      </c>
      <c r="H37" s="23">
        <v>170386929.38999999</v>
      </c>
      <c r="I37" s="27">
        <f>+H37/H40</f>
        <v>0.94947013699472727</v>
      </c>
      <c r="J37" s="23">
        <v>101029918.45</v>
      </c>
      <c r="K37" s="27">
        <f>+J37/J40</f>
        <v>0.9395357798582763</v>
      </c>
      <c r="L37" s="23">
        <v>94475900.890000001</v>
      </c>
      <c r="M37" s="27">
        <f>+L37/L40</f>
        <v>0.87670056371391292</v>
      </c>
      <c r="N37" s="23">
        <v>105393774.81999999</v>
      </c>
      <c r="O37" s="27">
        <f>+N37/N40</f>
        <v>0.88017702441012435</v>
      </c>
      <c r="P37" s="23">
        <v>120172192.52</v>
      </c>
      <c r="Q37" s="27">
        <f>+P37/P40</f>
        <v>0.89235763839810112</v>
      </c>
    </row>
    <row r="38" spans="1:17" hidden="1" x14ac:dyDescent="0.25">
      <c r="A38" s="19" t="s">
        <v>93</v>
      </c>
      <c r="B38" s="23">
        <v>5637222.0300000003</v>
      </c>
      <c r="D38" s="23">
        <v>3194205.43</v>
      </c>
      <c r="E38" s="28"/>
      <c r="F38" s="23">
        <v>4229025.7300000004</v>
      </c>
      <c r="G38" s="28"/>
      <c r="H38" s="23">
        <v>2270797.13</v>
      </c>
      <c r="I38" s="28"/>
      <c r="J38" s="23">
        <v>3091095.12</v>
      </c>
      <c r="K38" s="28"/>
      <c r="L38" s="23">
        <v>4242389.8499999996</v>
      </c>
      <c r="N38" s="23">
        <v>7949654.3499999996</v>
      </c>
      <c r="P38" s="23">
        <v>7894845.4500000002</v>
      </c>
    </row>
    <row r="39" spans="1:17" hidden="1" x14ac:dyDescent="0.25">
      <c r="A39" s="19" t="s">
        <v>94</v>
      </c>
      <c r="B39" s="23">
        <v>5252391.71</v>
      </c>
      <c r="D39" s="23">
        <v>19932190.829999998</v>
      </c>
      <c r="E39" s="28"/>
      <c r="F39" s="23">
        <v>7325001.7300000004</v>
      </c>
      <c r="G39" s="28"/>
      <c r="H39" s="23">
        <v>6797026.9800000004</v>
      </c>
      <c r="I39" s="28"/>
      <c r="J39" s="23">
        <v>3410727.76</v>
      </c>
      <c r="K39" s="28"/>
      <c r="L39" s="23">
        <v>9044729.8399999999</v>
      </c>
      <c r="N39" s="23">
        <v>6398136.3300000001</v>
      </c>
      <c r="P39" s="23">
        <v>6601157.0999999996</v>
      </c>
    </row>
    <row r="40" spans="1:17" ht="15.75" hidden="1" thickBot="1" x14ac:dyDescent="0.3">
      <c r="A40" s="19" t="s">
        <v>95</v>
      </c>
      <c r="B40" s="25">
        <f>SUM(B37:B39)</f>
        <v>114551914.08</v>
      </c>
      <c r="D40" s="25">
        <f>SUM(D37:D39)</f>
        <v>117978199.27000001</v>
      </c>
      <c r="E40" s="28"/>
      <c r="F40" s="25">
        <f>SUM(F37:F39)</f>
        <v>110225642.61000001</v>
      </c>
      <c r="G40" s="28"/>
      <c r="H40" s="25">
        <f>SUM(H37:H39)</f>
        <v>179454753.49999997</v>
      </c>
      <c r="I40" s="28"/>
      <c r="J40" s="25">
        <f>SUM(J37:J39)</f>
        <v>107531741.33000001</v>
      </c>
      <c r="K40" s="28"/>
      <c r="L40" s="25">
        <f>SUM(L37:L39)</f>
        <v>107763020.58</v>
      </c>
      <c r="N40" s="25">
        <f>SUM(N37:N39)</f>
        <v>119741565.49999999</v>
      </c>
      <c r="P40" s="25">
        <f>SUM(P37:P39)</f>
        <v>134668195.06999999</v>
      </c>
    </row>
    <row r="41" spans="1:17" ht="15.75" hidden="1" thickBot="1" x14ac:dyDescent="0.3">
      <c r="A41" s="8" t="s">
        <v>16</v>
      </c>
      <c r="E41" s="28"/>
      <c r="G41" s="28"/>
    </row>
    <row r="42" spans="1:17" ht="15.75" hidden="1" thickBot="1" x14ac:dyDescent="0.3">
      <c r="A42" s="19" t="s">
        <v>92</v>
      </c>
      <c r="B42" s="23">
        <v>204823202.78</v>
      </c>
      <c r="C42" s="27">
        <f>+B42/B45</f>
        <v>0.91977127275669002</v>
      </c>
      <c r="D42" s="23">
        <v>193230433.59</v>
      </c>
      <c r="E42" s="27">
        <f>+D42/D45</f>
        <v>0.84879327776770952</v>
      </c>
      <c r="F42" s="23">
        <v>192057099.00999999</v>
      </c>
      <c r="G42" s="27">
        <f>+F42/F45</f>
        <v>0.89731911997985325</v>
      </c>
      <c r="H42" s="23">
        <v>259980153.12</v>
      </c>
      <c r="I42" s="27">
        <f>+H42/H45</f>
        <v>0.94681556833041358</v>
      </c>
      <c r="J42" s="23">
        <v>189119098.19</v>
      </c>
      <c r="K42" s="27">
        <f>+J42/J45</f>
        <v>0.92512644622597151</v>
      </c>
      <c r="L42" s="23">
        <v>199015537.97</v>
      </c>
      <c r="M42" s="27">
        <f>+L42/L45</f>
        <v>0.78071642039979072</v>
      </c>
      <c r="N42" s="23">
        <v>218665471.16999999</v>
      </c>
      <c r="O42" s="27">
        <f>+N42/N45</f>
        <v>0.86679997915515938</v>
      </c>
      <c r="P42" s="23">
        <v>246875272.68000001</v>
      </c>
      <c r="Q42" s="27">
        <f>+P42/P45</f>
        <v>0.89376371966341761</v>
      </c>
    </row>
    <row r="43" spans="1:17" hidden="1" x14ac:dyDescent="0.25">
      <c r="A43" s="19" t="s">
        <v>93</v>
      </c>
      <c r="B43" s="23">
        <v>7229254.29</v>
      </c>
      <c r="D43" s="23">
        <v>9425969.9000000004</v>
      </c>
      <c r="E43" s="28"/>
      <c r="F43" s="23">
        <v>8587064.8599999994</v>
      </c>
      <c r="H43" s="23">
        <v>2966212.34</v>
      </c>
      <c r="I43" s="28"/>
      <c r="J43" s="23">
        <v>6331635.96</v>
      </c>
      <c r="K43" s="28"/>
      <c r="L43" s="23">
        <v>7939091.4900000002</v>
      </c>
      <c r="N43" s="23">
        <v>18320066.59</v>
      </c>
      <c r="P43" s="23">
        <v>12202108.74</v>
      </c>
    </row>
    <row r="44" spans="1:17" hidden="1" x14ac:dyDescent="0.25">
      <c r="A44" s="19" t="s">
        <v>94</v>
      </c>
      <c r="B44" s="23">
        <v>10636823.24</v>
      </c>
      <c r="D44" s="23">
        <v>24996711.41</v>
      </c>
      <c r="E44" s="28"/>
      <c r="F44" s="23">
        <v>13390168.77</v>
      </c>
      <c r="H44" s="23">
        <v>11637367.439999999</v>
      </c>
      <c r="I44" s="28"/>
      <c r="J44" s="23">
        <v>8974400.3399999999</v>
      </c>
      <c r="K44" s="28"/>
      <c r="L44" s="23">
        <v>47959360.780000001</v>
      </c>
      <c r="N44" s="23">
        <v>15281970.810000001</v>
      </c>
      <c r="P44" s="23">
        <v>17142459.739999998</v>
      </c>
    </row>
    <row r="45" spans="1:17" ht="15.75" hidden="1" thickBot="1" x14ac:dyDescent="0.3">
      <c r="A45" s="19" t="s">
        <v>95</v>
      </c>
      <c r="B45" s="25">
        <f>SUM(B42:B44)</f>
        <v>222689280.31</v>
      </c>
      <c r="D45" s="25">
        <f>SUM(D42:D44)</f>
        <v>227653114.90000001</v>
      </c>
      <c r="E45" s="28"/>
      <c r="F45" s="25">
        <f>SUM(F42:F44)</f>
        <v>214034332.64000002</v>
      </c>
      <c r="G45" s="15"/>
      <c r="H45" s="25">
        <f>SUM(H42:H44)</f>
        <v>274583732.90000004</v>
      </c>
      <c r="I45" s="28"/>
      <c r="J45" s="25">
        <f>SUM(J42:J44)</f>
        <v>204425134.49000001</v>
      </c>
      <c r="K45" s="28"/>
      <c r="L45" s="25">
        <f>SUM(L42:L44)</f>
        <v>254913990.24000001</v>
      </c>
      <c r="N45" s="25">
        <f>SUM(N42:N44)</f>
        <v>252267508.56999999</v>
      </c>
      <c r="P45" s="25">
        <f>SUM(P42:P44)</f>
        <v>276219841.16000003</v>
      </c>
    </row>
    <row r="46" spans="1:17" ht="15.75" hidden="1" thickBot="1" x14ac:dyDescent="0.3">
      <c r="A46" s="8" t="s">
        <v>17</v>
      </c>
      <c r="E46" s="28"/>
    </row>
    <row r="47" spans="1:17" ht="15.75" hidden="1" thickBot="1" x14ac:dyDescent="0.3">
      <c r="A47" s="19" t="s">
        <v>92</v>
      </c>
      <c r="B47" s="23">
        <v>291076257.98000002</v>
      </c>
      <c r="C47" s="27">
        <f>+B47/B50</f>
        <v>0.90190504222049039</v>
      </c>
      <c r="D47" s="23">
        <v>285709361.10000002</v>
      </c>
      <c r="E47" s="27">
        <f>+D47/D50</f>
        <v>0.87221045146707343</v>
      </c>
      <c r="F47" s="23">
        <v>281946505.63999999</v>
      </c>
      <c r="G47" s="27">
        <f>+F47/F50</f>
        <v>0.90239903352050699</v>
      </c>
      <c r="H47" s="23">
        <v>351554349.47000003</v>
      </c>
      <c r="I47" s="27">
        <f>+H47/H50</f>
        <v>0.94239398591441381</v>
      </c>
      <c r="J47" s="23">
        <v>281978499.27999997</v>
      </c>
      <c r="K47" s="27">
        <f>+J47/J50</f>
        <v>0.90774513331266649</v>
      </c>
      <c r="L47" s="23">
        <v>308873783.92000002</v>
      </c>
      <c r="M47" s="27">
        <f>+L47/L50</f>
        <v>0.81922592546877904</v>
      </c>
      <c r="N47" s="23">
        <v>332336652.35000002</v>
      </c>
      <c r="O47" s="27">
        <f>+N47/N50</f>
        <v>0.88015217090445574</v>
      </c>
      <c r="P47" s="23"/>
      <c r="Q47" s="27"/>
    </row>
    <row r="48" spans="1:17" hidden="1" x14ac:dyDescent="0.25">
      <c r="A48" s="19" t="s">
        <v>93</v>
      </c>
      <c r="B48" s="23">
        <v>10565957.68</v>
      </c>
      <c r="D48" s="23">
        <v>11656596.33</v>
      </c>
      <c r="E48" s="28"/>
      <c r="F48" s="23">
        <v>10921702.880000001</v>
      </c>
      <c r="H48" s="23">
        <v>5288531.88</v>
      </c>
      <c r="J48" s="23">
        <v>11299513.789999999</v>
      </c>
      <c r="L48" s="23">
        <v>12904434.17</v>
      </c>
      <c r="N48" s="23">
        <v>21948585.02</v>
      </c>
      <c r="P48" s="23"/>
    </row>
    <row r="49" spans="1:17" hidden="1" x14ac:dyDescent="0.25">
      <c r="A49" s="19" t="s">
        <v>94</v>
      </c>
      <c r="B49" s="23">
        <v>21092711.359999999</v>
      </c>
      <c r="D49" s="23">
        <v>30203335.760000002</v>
      </c>
      <c r="E49" s="28"/>
      <c r="F49" s="23">
        <v>19572846.010000002</v>
      </c>
      <c r="H49" s="23">
        <v>16201041.6</v>
      </c>
      <c r="J49" s="23">
        <v>17358187.48</v>
      </c>
      <c r="L49" s="23">
        <v>55253043.149999999</v>
      </c>
      <c r="N49" s="23">
        <v>23304755.969999999</v>
      </c>
      <c r="P49" s="23"/>
    </row>
    <row r="50" spans="1:17" ht="15.75" hidden="1" thickBot="1" x14ac:dyDescent="0.3">
      <c r="A50" s="19" t="s">
        <v>95</v>
      </c>
      <c r="B50" s="25">
        <f>SUM(B47:B49)</f>
        <v>322734927.02000004</v>
      </c>
      <c r="D50" s="25">
        <f>SUM(D47:D49)</f>
        <v>327569293.19</v>
      </c>
      <c r="E50" s="28"/>
      <c r="F50" s="25">
        <f>SUM(F47:F49)</f>
        <v>312441054.52999997</v>
      </c>
      <c r="H50" s="25">
        <f>SUM(H47:H49)</f>
        <v>373043922.95000005</v>
      </c>
      <c r="J50" s="25">
        <f>SUM(J47:J49)</f>
        <v>310636200.55000001</v>
      </c>
      <c r="L50" s="25">
        <f>SUM(L47:L49)</f>
        <v>377031261.24000001</v>
      </c>
      <c r="N50" s="25">
        <f>SUM(N47:N49)</f>
        <v>377589993.34000003</v>
      </c>
      <c r="P50" s="25"/>
    </row>
    <row r="51" spans="1:17" ht="15.75" hidden="1" thickBot="1" x14ac:dyDescent="0.3">
      <c r="A51" s="8" t="s">
        <v>18</v>
      </c>
      <c r="E51" s="28"/>
    </row>
    <row r="52" spans="1:17" ht="15.75" hidden="1" thickBot="1" x14ac:dyDescent="0.3">
      <c r="A52" s="19" t="s">
        <v>92</v>
      </c>
      <c r="B52" s="44">
        <v>435444945.99000001</v>
      </c>
      <c r="C52" s="27">
        <f>+B52/B55</f>
        <v>0.89482050200920982</v>
      </c>
      <c r="D52" s="23">
        <v>439024664.60000002</v>
      </c>
      <c r="E52" s="27">
        <f>+D52/D55</f>
        <v>0.89697405470442126</v>
      </c>
      <c r="F52" s="23">
        <v>368901807.02999997</v>
      </c>
      <c r="G52" s="27">
        <f>+F52/F55</f>
        <v>0.91027378799583236</v>
      </c>
      <c r="H52" s="23">
        <v>436197567.41000003</v>
      </c>
      <c r="I52" s="27">
        <f>+H52/H55</f>
        <v>0.94018752224242519</v>
      </c>
      <c r="J52" s="23">
        <v>484139840.63</v>
      </c>
      <c r="K52" s="27">
        <f>+J52/J55</f>
        <v>0.88535773422454056</v>
      </c>
      <c r="L52" s="23">
        <v>509467644.5</v>
      </c>
      <c r="M52" s="27">
        <f>+L52/L55</f>
        <v>0.85276033793122563</v>
      </c>
      <c r="N52" s="23">
        <v>559717496.5</v>
      </c>
      <c r="O52" s="27">
        <f>+N52/N55</f>
        <v>0.89670369756026058</v>
      </c>
      <c r="P52" s="23"/>
      <c r="Q52" s="27"/>
    </row>
    <row r="53" spans="1:17" hidden="1" x14ac:dyDescent="0.25">
      <c r="A53" s="19" t="s">
        <v>93</v>
      </c>
      <c r="B53" s="44">
        <v>12966690.07</v>
      </c>
      <c r="D53" s="23">
        <v>14871591.84</v>
      </c>
      <c r="F53" s="23">
        <v>12663121.52</v>
      </c>
      <c r="H53" s="23">
        <v>6844328.6100000003</v>
      </c>
      <c r="J53" s="23">
        <v>16588336.609999999</v>
      </c>
      <c r="L53" s="23">
        <v>20845603.77</v>
      </c>
      <c r="N53" s="23">
        <v>30221150.559999999</v>
      </c>
      <c r="P53" s="23"/>
    </row>
    <row r="54" spans="1:17" hidden="1" x14ac:dyDescent="0.25">
      <c r="A54" s="19" t="s">
        <v>94</v>
      </c>
      <c r="B54" s="44">
        <v>38216626.270000003</v>
      </c>
      <c r="D54" s="23">
        <v>35554539.039999999</v>
      </c>
      <c r="F54" s="23">
        <v>23699742.25</v>
      </c>
      <c r="H54" s="23">
        <v>20905515.629999999</v>
      </c>
      <c r="J54" s="23">
        <v>46101450.960000001</v>
      </c>
      <c r="L54" s="23">
        <v>67120311.709999993</v>
      </c>
      <c r="N54" s="23">
        <v>34255831.030000001</v>
      </c>
      <c r="P54" s="23"/>
    </row>
    <row r="55" spans="1:17" ht="15.75" hidden="1" thickBot="1" x14ac:dyDescent="0.3">
      <c r="A55" s="19" t="s">
        <v>95</v>
      </c>
      <c r="B55" s="25">
        <f>SUM(B52:B54)</f>
        <v>486628262.32999998</v>
      </c>
      <c r="D55" s="25">
        <f>SUM(D52:D54)</f>
        <v>489450795.48000002</v>
      </c>
      <c r="F55" s="25">
        <f>SUM(F52:F54)</f>
        <v>405264670.79999995</v>
      </c>
      <c r="H55" s="25">
        <f>SUM(H52:H54)</f>
        <v>463947411.65000004</v>
      </c>
      <c r="J55" s="25">
        <f>SUM(J52:J54)</f>
        <v>546829628.20000005</v>
      </c>
      <c r="L55" s="25">
        <f>SUM(L52:L54)</f>
        <v>597433559.98000002</v>
      </c>
      <c r="N55" s="25">
        <f>SUM(N52:N54)</f>
        <v>624194478.08999991</v>
      </c>
      <c r="P55" s="25"/>
    </row>
    <row r="56" spans="1:17" hidden="1" x14ac:dyDescent="0.25"/>
  </sheetData>
  <sheetProtection password="C9C9" sheet="1" formatCells="0" formatColumns="0" formatRows="0" insertColumns="0" insertRows="0" insertHyperlinks="0" deleteColumns="0" deleteRows="0" sort="0" autoFilter="0" pivotTables="0"/>
  <mergeCells count="28">
    <mergeCell ref="B2:G2"/>
    <mergeCell ref="B3:G3"/>
    <mergeCell ref="L36:M36"/>
    <mergeCell ref="J36:K36"/>
    <mergeCell ref="B34:G34"/>
    <mergeCell ref="B36:C36"/>
    <mergeCell ref="H36:I36"/>
    <mergeCell ref="B4:G4"/>
    <mergeCell ref="B5:G5"/>
    <mergeCell ref="B6:G6"/>
    <mergeCell ref="C8:G8"/>
    <mergeCell ref="E9:G9"/>
    <mergeCell ref="P36:Q36"/>
    <mergeCell ref="B25:G25"/>
    <mergeCell ref="C28:G28"/>
    <mergeCell ref="C10:G10"/>
    <mergeCell ref="C12:G12"/>
    <mergeCell ref="B13:B14"/>
    <mergeCell ref="C21:G21"/>
    <mergeCell ref="C22:G22"/>
    <mergeCell ref="B27:G27"/>
    <mergeCell ref="E29:G29"/>
    <mergeCell ref="E30:G30"/>
    <mergeCell ref="B31:G31"/>
    <mergeCell ref="B32:B33"/>
    <mergeCell ref="F36:G36"/>
    <mergeCell ref="D36:E36"/>
    <mergeCell ref="N36:O36"/>
  </mergeCells>
  <pageMargins left="0.7" right="0.7" top="0.75" bottom="0.75" header="0.3" footer="0.3"/>
  <pageSetup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254"/>
  <sheetViews>
    <sheetView workbookViewId="0">
      <selection activeCell="J25" sqref="J25:J27"/>
    </sheetView>
  </sheetViews>
  <sheetFormatPr baseColWidth="10" defaultRowHeight="15" x14ac:dyDescent="0.25"/>
  <sheetData>
    <row r="1" spans="2:65" x14ac:dyDescent="0.25">
      <c r="B1" s="82">
        <v>1</v>
      </c>
      <c r="C1" s="82">
        <v>2</v>
      </c>
      <c r="D1" s="82">
        <v>3</v>
      </c>
      <c r="E1" s="82">
        <v>4</v>
      </c>
      <c r="F1" s="82">
        <v>5</v>
      </c>
      <c r="G1" s="82">
        <v>6</v>
      </c>
      <c r="H1" s="82">
        <v>7</v>
      </c>
      <c r="I1" s="82">
        <v>8</v>
      </c>
      <c r="J1" s="82">
        <v>9</v>
      </c>
      <c r="K1" s="82">
        <v>10</v>
      </c>
      <c r="L1" s="82"/>
      <c r="M1" s="82"/>
      <c r="N1" s="82">
        <v>11</v>
      </c>
      <c r="O1" s="82"/>
      <c r="P1" s="82">
        <v>12</v>
      </c>
      <c r="Q1" s="82">
        <v>13</v>
      </c>
      <c r="R1" s="82">
        <v>14</v>
      </c>
      <c r="S1" s="82">
        <v>15</v>
      </c>
      <c r="T1" s="82">
        <v>16</v>
      </c>
      <c r="U1" s="82">
        <v>17</v>
      </c>
      <c r="V1" s="82"/>
      <c r="W1" s="82">
        <v>18</v>
      </c>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row>
    <row r="2" spans="2:65" x14ac:dyDescent="0.25">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row>
    <row r="3" spans="2:65" ht="18.75" x14ac:dyDescent="0.3">
      <c r="B3" s="524" t="s">
        <v>119</v>
      </c>
      <c r="C3" s="524"/>
      <c r="D3" s="524"/>
      <c r="E3" s="524"/>
      <c r="F3" s="524"/>
      <c r="G3" s="524"/>
      <c r="H3" s="524"/>
      <c r="I3" s="524"/>
      <c r="J3" s="524"/>
      <c r="K3" s="524"/>
      <c r="L3" s="524"/>
      <c r="M3" s="524"/>
      <c r="N3" s="524"/>
      <c r="O3" s="524"/>
      <c r="P3" s="524"/>
      <c r="Q3" s="524"/>
      <c r="R3" s="524"/>
      <c r="S3" s="524"/>
      <c r="T3" s="524"/>
      <c r="U3" s="524"/>
      <c r="V3" s="524"/>
      <c r="W3" s="524"/>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row>
    <row r="4" spans="2:65" x14ac:dyDescent="0.25">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row>
    <row r="6" spans="2:65" ht="19.5" thickBot="1" x14ac:dyDescent="0.35">
      <c r="B6" s="524" t="s">
        <v>120</v>
      </c>
      <c r="C6" s="524"/>
      <c r="D6" s="524"/>
      <c r="E6" s="524"/>
      <c r="F6" s="524"/>
      <c r="G6" s="524"/>
      <c r="H6" s="524"/>
      <c r="I6" s="524"/>
      <c r="J6" s="524"/>
      <c r="K6" s="524"/>
      <c r="L6" s="524"/>
      <c r="M6" s="524"/>
      <c r="N6" s="524"/>
      <c r="O6" s="524"/>
      <c r="P6" s="524"/>
      <c r="Q6" s="524"/>
      <c r="R6" s="524"/>
      <c r="S6" s="524"/>
      <c r="T6" s="524"/>
      <c r="U6" s="524"/>
      <c r="V6" s="524"/>
      <c r="W6" s="524"/>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row>
    <row r="7" spans="2:65" ht="36.75" thickBot="1" x14ac:dyDescent="0.3">
      <c r="B7" s="83" t="s">
        <v>121</v>
      </c>
      <c r="C7" s="507" t="s">
        <v>122</v>
      </c>
      <c r="D7" s="509"/>
      <c r="E7" s="83" t="s">
        <v>123</v>
      </c>
      <c r="F7" s="507" t="s">
        <v>124</v>
      </c>
      <c r="G7" s="509"/>
      <c r="H7" s="83" t="s">
        <v>125</v>
      </c>
      <c r="I7" s="498" t="s">
        <v>126</v>
      </c>
      <c r="J7" s="499"/>
      <c r="K7" s="499"/>
      <c r="L7" s="499"/>
      <c r="M7" s="499"/>
      <c r="N7" s="499"/>
      <c r="O7" s="500"/>
      <c r="P7" s="525" t="s">
        <v>127</v>
      </c>
      <c r="Q7" s="525"/>
      <c r="R7" s="525"/>
      <c r="S7" s="525"/>
      <c r="T7" s="526" t="s">
        <v>128</v>
      </c>
      <c r="U7" s="527"/>
      <c r="V7" s="527"/>
      <c r="W7" s="528"/>
      <c r="X7" s="82"/>
      <c r="Y7" s="82"/>
      <c r="Z7" s="82"/>
      <c r="AA7" s="82"/>
      <c r="AB7" s="82"/>
      <c r="AC7" s="82">
        <v>63.088639999999998</v>
      </c>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c r="BK7" s="82"/>
      <c r="BL7" s="82"/>
      <c r="BM7" s="82"/>
    </row>
    <row r="8" spans="2:65" ht="15.75" thickBot="1" x14ac:dyDescent="0.3">
      <c r="B8" s="529" t="s">
        <v>129</v>
      </c>
      <c r="C8" s="529"/>
      <c r="D8" s="529"/>
      <c r="E8" s="529"/>
      <c r="F8" s="529"/>
      <c r="G8" s="529"/>
      <c r="H8" s="529"/>
      <c r="I8" s="529"/>
      <c r="J8" s="529"/>
      <c r="K8" s="529"/>
      <c r="L8" s="529"/>
      <c r="M8" s="529"/>
      <c r="N8" s="529"/>
      <c r="O8" s="529"/>
      <c r="P8" s="529"/>
      <c r="Q8" s="529"/>
      <c r="R8" s="529"/>
      <c r="S8" s="529"/>
      <c r="T8" s="529"/>
      <c r="U8" s="529"/>
      <c r="V8" s="529"/>
      <c r="W8" s="529"/>
      <c r="X8" s="82"/>
      <c r="Y8" s="82"/>
      <c r="Z8" s="82"/>
      <c r="AA8" s="82"/>
      <c r="AB8" s="82"/>
      <c r="AC8" s="82">
        <v>35.487360000000002</v>
      </c>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row>
    <row r="9" spans="2:65" ht="15.75" thickBot="1" x14ac:dyDescent="0.3">
      <c r="B9" s="530" t="s">
        <v>130</v>
      </c>
      <c r="C9" s="530"/>
      <c r="D9" s="530"/>
      <c r="E9" s="530"/>
      <c r="F9" s="531" t="s">
        <v>131</v>
      </c>
      <c r="G9" s="531"/>
      <c r="H9" s="531"/>
      <c r="I9" s="531"/>
      <c r="J9" s="510" t="s">
        <v>132</v>
      </c>
      <c r="K9" s="511"/>
      <c r="L9" s="511"/>
      <c r="M9" s="511"/>
      <c r="N9" s="511"/>
      <c r="O9" s="511"/>
      <c r="P9" s="511"/>
      <c r="Q9" s="511"/>
      <c r="R9" s="511"/>
      <c r="S9" s="511"/>
      <c r="T9" s="512"/>
      <c r="U9" s="510" t="s">
        <v>133</v>
      </c>
      <c r="V9" s="511"/>
      <c r="W9" s="51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82"/>
      <c r="BM9" s="82"/>
    </row>
    <row r="10" spans="2:65" ht="15.75" thickBot="1" x14ac:dyDescent="0.3">
      <c r="B10" s="84" t="s">
        <v>134</v>
      </c>
      <c r="C10" s="486" t="s">
        <v>135</v>
      </c>
      <c r="D10" s="497"/>
      <c r="E10" s="487"/>
      <c r="F10" s="498" t="s">
        <v>136</v>
      </c>
      <c r="G10" s="499"/>
      <c r="H10" s="499"/>
      <c r="I10" s="500"/>
      <c r="J10" s="85" t="s">
        <v>5</v>
      </c>
      <c r="K10" s="498" t="s">
        <v>137</v>
      </c>
      <c r="L10" s="499"/>
      <c r="M10" s="499"/>
      <c r="N10" s="499"/>
      <c r="O10" s="499"/>
      <c r="P10" s="499"/>
      <c r="Q10" s="499"/>
      <c r="R10" s="499"/>
      <c r="S10" s="499"/>
      <c r="T10" s="500"/>
      <c r="U10" s="501" t="s">
        <v>138</v>
      </c>
      <c r="V10" s="502"/>
      <c r="W10" s="503"/>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c r="BM10" s="82"/>
    </row>
    <row r="11" spans="2:65" ht="15.75" thickBot="1" x14ac:dyDescent="0.3">
      <c r="B11" s="84" t="s">
        <v>139</v>
      </c>
      <c r="C11" s="507" t="s">
        <v>140</v>
      </c>
      <c r="D11" s="508"/>
      <c r="E11" s="509"/>
      <c r="F11" s="498" t="s">
        <v>141</v>
      </c>
      <c r="G11" s="499"/>
      <c r="H11" s="499"/>
      <c r="I11" s="500"/>
      <c r="J11" s="85" t="s">
        <v>6</v>
      </c>
      <c r="K11" s="507" t="s">
        <v>142</v>
      </c>
      <c r="L11" s="508"/>
      <c r="M11" s="508"/>
      <c r="N11" s="508"/>
      <c r="O11" s="508"/>
      <c r="P11" s="508"/>
      <c r="Q11" s="508"/>
      <c r="R11" s="508"/>
      <c r="S11" s="508"/>
      <c r="T11" s="509"/>
      <c r="U11" s="504"/>
      <c r="V11" s="505"/>
      <c r="W11" s="506"/>
      <c r="X11" s="82"/>
      <c r="Y11" s="82"/>
      <c r="Z11" s="82"/>
      <c r="AA11" s="82"/>
      <c r="AB11" s="82"/>
      <c r="AC11" s="82"/>
      <c r="AD11" s="82"/>
      <c r="AE11" s="82"/>
      <c r="AF11" s="82"/>
      <c r="AG11" s="82"/>
      <c r="AH11" s="82"/>
      <c r="AI11" s="82"/>
      <c r="AJ11" s="82"/>
      <c r="AK11" s="82"/>
      <c r="AL11" s="82"/>
      <c r="AM11" s="82"/>
      <c r="AN11" s="82"/>
      <c r="AO11" s="82"/>
      <c r="AP11" s="82"/>
      <c r="AQ11" s="82">
        <v>37</v>
      </c>
      <c r="AR11" s="82">
        <v>19</v>
      </c>
      <c r="AS11" s="82"/>
      <c r="AT11" s="82"/>
      <c r="AU11" s="82"/>
      <c r="AV11" s="82"/>
      <c r="AW11" s="82"/>
      <c r="AX11" s="82"/>
      <c r="AY11" s="82"/>
      <c r="AZ11" s="82"/>
      <c r="BA11" s="82"/>
      <c r="BB11" s="82"/>
      <c r="BC11" s="82"/>
      <c r="BD11" s="82"/>
      <c r="BE11" s="82"/>
      <c r="BF11" s="82"/>
      <c r="BG11" s="82"/>
      <c r="BH11" s="82"/>
      <c r="BI11" s="82"/>
      <c r="BJ11" s="82"/>
      <c r="BK11" s="82"/>
      <c r="BL11" s="82"/>
      <c r="BM11" s="82"/>
    </row>
    <row r="12" spans="2:65" ht="30.75" thickBot="1" x14ac:dyDescent="0.3">
      <c r="B12" s="85" t="s">
        <v>6</v>
      </c>
      <c r="C12" s="507" t="s">
        <v>143</v>
      </c>
      <c r="D12" s="508"/>
      <c r="E12" s="509"/>
      <c r="F12" s="507" t="s">
        <v>144</v>
      </c>
      <c r="G12" s="508"/>
      <c r="H12" s="508"/>
      <c r="I12" s="509"/>
      <c r="J12" s="85" t="s">
        <v>145</v>
      </c>
      <c r="K12" s="486" t="s">
        <v>146</v>
      </c>
      <c r="L12" s="497"/>
      <c r="M12" s="497"/>
      <c r="N12" s="497"/>
      <c r="O12" s="497"/>
      <c r="P12" s="497"/>
      <c r="Q12" s="497"/>
      <c r="R12" s="497"/>
      <c r="S12" s="497"/>
      <c r="T12" s="487"/>
      <c r="U12" s="521" t="s">
        <v>147</v>
      </c>
      <c r="V12" s="522"/>
      <c r="W12" s="523"/>
      <c r="X12" s="82"/>
      <c r="Y12" s="82"/>
      <c r="Z12" s="86" t="s">
        <v>148</v>
      </c>
      <c r="AA12" s="86"/>
      <c r="AB12" s="86"/>
      <c r="AC12" s="86"/>
      <c r="AD12" s="86"/>
      <c r="AE12" s="82"/>
      <c r="AF12" s="87">
        <v>2085243</v>
      </c>
      <c r="AG12" s="87" t="s">
        <v>149</v>
      </c>
      <c r="AH12" s="88"/>
      <c r="AI12" s="88"/>
      <c r="AJ12" s="88"/>
      <c r="AK12" s="88"/>
      <c r="AL12" s="88"/>
      <c r="AM12" s="88"/>
      <c r="AN12" s="88"/>
      <c r="AO12" s="88"/>
      <c r="AP12" s="88"/>
      <c r="AQ12" s="88"/>
      <c r="AR12" s="88"/>
      <c r="AS12" s="88"/>
      <c r="AT12" s="82"/>
      <c r="AU12" s="82"/>
      <c r="AV12" s="82"/>
      <c r="AW12" s="82"/>
      <c r="AX12" s="82"/>
      <c r="AY12" s="82"/>
      <c r="AZ12" s="82"/>
      <c r="BA12" s="82"/>
      <c r="BB12" s="82"/>
      <c r="BC12" s="82"/>
      <c r="BD12" s="82"/>
      <c r="BE12" s="82"/>
      <c r="BF12" s="82"/>
      <c r="BG12" s="82"/>
      <c r="BH12" s="82"/>
      <c r="BI12" s="82"/>
      <c r="BJ12" s="82">
        <v>61</v>
      </c>
      <c r="BK12" s="82"/>
      <c r="BL12" s="82"/>
      <c r="BM12" s="82">
        <v>79</v>
      </c>
    </row>
    <row r="13" spans="2:65" ht="15.75" thickBot="1" x14ac:dyDescent="0.3">
      <c r="B13" s="510" t="s">
        <v>150</v>
      </c>
      <c r="C13" s="511"/>
      <c r="D13" s="511"/>
      <c r="E13" s="511"/>
      <c r="F13" s="511"/>
      <c r="G13" s="511"/>
      <c r="H13" s="511"/>
      <c r="I13" s="511"/>
      <c r="J13" s="511"/>
      <c r="K13" s="511"/>
      <c r="L13" s="511"/>
      <c r="M13" s="512"/>
      <c r="N13" s="510" t="s">
        <v>151</v>
      </c>
      <c r="O13" s="511"/>
      <c r="P13" s="511"/>
      <c r="Q13" s="511"/>
      <c r="R13" s="511"/>
      <c r="S13" s="511"/>
      <c r="T13" s="511"/>
      <c r="U13" s="511"/>
      <c r="V13" s="511"/>
      <c r="W13" s="51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c r="BL13" s="82"/>
      <c r="BM13" s="82"/>
    </row>
    <row r="14" spans="2:65" ht="15.75" thickBot="1" x14ac:dyDescent="0.3">
      <c r="B14" s="89" t="s">
        <v>152</v>
      </c>
      <c r="C14" s="513" t="s">
        <v>153</v>
      </c>
      <c r="D14" s="514"/>
      <c r="E14" s="89" t="s">
        <v>154</v>
      </c>
      <c r="F14" s="513" t="s">
        <v>155</v>
      </c>
      <c r="G14" s="514"/>
      <c r="H14" s="89" t="s">
        <v>156</v>
      </c>
      <c r="I14" s="515" t="s">
        <v>157</v>
      </c>
      <c r="J14" s="516"/>
      <c r="K14" s="516"/>
      <c r="L14" s="516"/>
      <c r="M14" s="517"/>
      <c r="N14" s="518" t="s">
        <v>158</v>
      </c>
      <c r="O14" s="519"/>
      <c r="P14" s="513" t="s">
        <v>159</v>
      </c>
      <c r="Q14" s="520"/>
      <c r="R14" s="514"/>
      <c r="S14" s="89" t="s">
        <v>160</v>
      </c>
      <c r="T14" s="513" t="s">
        <v>161</v>
      </c>
      <c r="U14" s="520"/>
      <c r="V14" s="520"/>
      <c r="W14" s="514"/>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row>
    <row r="15" spans="2:65" ht="15.75" thickBot="1" x14ac:dyDescent="0.3">
      <c r="B15" s="532" t="s">
        <v>162</v>
      </c>
      <c r="C15" s="533"/>
      <c r="D15" s="533"/>
      <c r="E15" s="533"/>
      <c r="F15" s="533"/>
      <c r="G15" s="533"/>
      <c r="H15" s="533"/>
      <c r="I15" s="533"/>
      <c r="J15" s="533"/>
      <c r="K15" s="533"/>
      <c r="L15" s="533"/>
      <c r="M15" s="534"/>
      <c r="N15" s="535" t="s">
        <v>163</v>
      </c>
      <c r="O15" s="536"/>
      <c r="P15" s="539" t="s">
        <v>164</v>
      </c>
      <c r="Q15" s="540"/>
      <c r="R15" s="540"/>
      <c r="S15" s="540"/>
      <c r="T15" s="531" t="s">
        <v>165</v>
      </c>
      <c r="U15" s="531"/>
      <c r="V15" s="510" t="s">
        <v>166</v>
      </c>
      <c r="W15" s="512"/>
      <c r="X15" s="82"/>
      <c r="Y15" s="90" t="s">
        <v>167</v>
      </c>
      <c r="Z15" s="90" t="s">
        <v>168</v>
      </c>
      <c r="AA15" s="90"/>
      <c r="AB15" s="90"/>
      <c r="AC15" s="90"/>
      <c r="AD15" s="90"/>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row>
    <row r="16" spans="2:65" ht="15.75" thickBot="1" x14ac:dyDescent="0.3">
      <c r="B16" s="469" t="s">
        <v>3</v>
      </c>
      <c r="C16" s="469" t="s">
        <v>6</v>
      </c>
      <c r="D16" s="469" t="s">
        <v>169</v>
      </c>
      <c r="E16" s="488" t="s">
        <v>170</v>
      </c>
      <c r="F16" s="489"/>
      <c r="G16" s="488" t="s">
        <v>171</v>
      </c>
      <c r="H16" s="489"/>
      <c r="I16" s="469" t="s">
        <v>172</v>
      </c>
      <c r="J16" s="469" t="s">
        <v>173</v>
      </c>
      <c r="K16" s="469" t="s">
        <v>9</v>
      </c>
      <c r="L16" s="469" t="s">
        <v>11</v>
      </c>
      <c r="M16" s="469" t="s">
        <v>174</v>
      </c>
      <c r="N16" s="537"/>
      <c r="O16" s="538"/>
      <c r="P16" s="541"/>
      <c r="Q16" s="542"/>
      <c r="R16" s="542"/>
      <c r="S16" s="542"/>
      <c r="T16" s="543" t="s">
        <v>175</v>
      </c>
      <c r="U16" s="544"/>
      <c r="V16" s="91" t="s">
        <v>35</v>
      </c>
      <c r="W16" s="92" t="s">
        <v>176</v>
      </c>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row>
    <row r="17" spans="1:65" x14ac:dyDescent="0.25">
      <c r="A17" s="82"/>
      <c r="B17" s="470"/>
      <c r="C17" s="470"/>
      <c r="D17" s="470"/>
      <c r="E17" s="490"/>
      <c r="F17" s="491"/>
      <c r="G17" s="490"/>
      <c r="H17" s="491"/>
      <c r="I17" s="470"/>
      <c r="J17" s="470"/>
      <c r="K17" s="470"/>
      <c r="L17" s="470"/>
      <c r="M17" s="470"/>
      <c r="N17" s="494" t="s">
        <v>177</v>
      </c>
      <c r="O17" s="494" t="s">
        <v>178</v>
      </c>
      <c r="P17" s="494" t="s">
        <v>179</v>
      </c>
      <c r="Q17" s="545" t="s">
        <v>180</v>
      </c>
      <c r="R17" s="553" t="s">
        <v>181</v>
      </c>
      <c r="S17" s="494" t="s">
        <v>182</v>
      </c>
      <c r="T17" s="494" t="s">
        <v>183</v>
      </c>
      <c r="U17" s="555" t="s">
        <v>27</v>
      </c>
      <c r="V17" s="93" t="s">
        <v>36</v>
      </c>
      <c r="W17" s="94" t="s">
        <v>184</v>
      </c>
      <c r="X17" s="82"/>
      <c r="Y17" s="82"/>
      <c r="Z17" s="82"/>
      <c r="AA17" s="550" t="s">
        <v>185</v>
      </c>
      <c r="AB17" s="551"/>
      <c r="AC17" s="551"/>
      <c r="AD17" s="95"/>
      <c r="AE17" s="550" t="s">
        <v>186</v>
      </c>
      <c r="AF17" s="551"/>
      <c r="AG17" s="551"/>
      <c r="AH17" s="95"/>
      <c r="AI17" s="550" t="s">
        <v>187</v>
      </c>
      <c r="AJ17" s="551"/>
      <c r="AK17" s="551"/>
      <c r="AL17" s="95"/>
      <c r="AM17" s="550" t="s">
        <v>188</v>
      </c>
      <c r="AN17" s="551"/>
      <c r="AO17" s="551"/>
      <c r="AP17" s="95"/>
      <c r="AQ17" s="95"/>
      <c r="AR17" s="95"/>
      <c r="AS17" s="95"/>
      <c r="AT17" s="82"/>
      <c r="AU17" s="82"/>
      <c r="AV17" s="82"/>
      <c r="AW17" s="82"/>
      <c r="AX17" s="82"/>
      <c r="AY17" s="82"/>
      <c r="AZ17" s="82"/>
      <c r="BA17" s="82"/>
      <c r="BB17" s="82"/>
      <c r="BC17" s="82"/>
      <c r="BD17" s="552" t="s">
        <v>189</v>
      </c>
      <c r="BE17" s="552"/>
      <c r="BF17" s="552"/>
      <c r="BG17" s="552"/>
      <c r="BH17" s="90"/>
      <c r="BI17" s="82"/>
      <c r="BJ17" s="82"/>
      <c r="BK17" s="82"/>
      <c r="BL17" s="82"/>
      <c r="BM17" s="82"/>
    </row>
    <row r="18" spans="1:65" ht="15.75" thickBot="1" x14ac:dyDescent="0.3">
      <c r="A18" s="82"/>
      <c r="B18" s="471"/>
      <c r="C18" s="471"/>
      <c r="D18" s="471"/>
      <c r="E18" s="492"/>
      <c r="F18" s="493"/>
      <c r="G18" s="492"/>
      <c r="H18" s="493"/>
      <c r="I18" s="471"/>
      <c r="J18" s="471"/>
      <c r="K18" s="471"/>
      <c r="L18" s="471"/>
      <c r="M18" s="471"/>
      <c r="N18" s="496"/>
      <c r="O18" s="496"/>
      <c r="P18" s="496"/>
      <c r="Q18" s="546"/>
      <c r="R18" s="554"/>
      <c r="S18" s="496"/>
      <c r="T18" s="496"/>
      <c r="U18" s="556"/>
      <c r="V18" s="96" t="s">
        <v>37</v>
      </c>
      <c r="W18" s="97" t="s">
        <v>190</v>
      </c>
      <c r="X18" s="82"/>
      <c r="Y18" s="82"/>
      <c r="Z18" s="82"/>
      <c r="AA18" s="550"/>
      <c r="AB18" s="551"/>
      <c r="AC18" s="551"/>
      <c r="AD18" s="95"/>
      <c r="AE18" s="550"/>
      <c r="AF18" s="551"/>
      <c r="AG18" s="551"/>
      <c r="AH18" s="95"/>
      <c r="AI18" s="550"/>
      <c r="AJ18" s="551"/>
      <c r="AK18" s="551"/>
      <c r="AL18" s="95"/>
      <c r="AM18" s="550"/>
      <c r="AN18" s="551"/>
      <c r="AO18" s="551"/>
      <c r="AP18" s="95"/>
      <c r="AQ18" s="95"/>
      <c r="AR18" s="95"/>
      <c r="AS18" s="95"/>
      <c r="AT18" s="82"/>
      <c r="AU18" s="82">
        <v>1</v>
      </c>
      <c r="AV18" s="82">
        <v>2</v>
      </c>
      <c r="AW18" s="82">
        <v>3</v>
      </c>
      <c r="AX18" s="82">
        <v>4</v>
      </c>
      <c r="AY18" s="82">
        <v>5</v>
      </c>
      <c r="AZ18" s="82">
        <v>6</v>
      </c>
      <c r="BA18" s="82">
        <v>7</v>
      </c>
      <c r="BB18" s="82">
        <v>8</v>
      </c>
      <c r="BC18" s="82">
        <v>9</v>
      </c>
      <c r="BD18" s="90" t="s">
        <v>191</v>
      </c>
      <c r="BE18" s="90" t="s">
        <v>192</v>
      </c>
      <c r="BF18" s="90" t="s">
        <v>193</v>
      </c>
      <c r="BG18" s="90" t="s">
        <v>194</v>
      </c>
      <c r="BH18" s="90" t="s">
        <v>195</v>
      </c>
      <c r="BI18" s="82"/>
      <c r="BJ18" s="90" t="s">
        <v>196</v>
      </c>
      <c r="BK18" s="90" t="s">
        <v>197</v>
      </c>
      <c r="BL18" s="90" t="s">
        <v>198</v>
      </c>
      <c r="BM18" s="90" t="s">
        <v>199</v>
      </c>
    </row>
    <row r="19" spans="1:65" ht="16.5" thickBot="1" x14ac:dyDescent="0.3">
      <c r="A19" s="82"/>
      <c r="B19" s="472" t="s">
        <v>200</v>
      </c>
      <c r="C19" s="469" t="s">
        <v>201</v>
      </c>
      <c r="D19" s="479" t="s">
        <v>202</v>
      </c>
      <c r="E19" s="482" t="s">
        <v>203</v>
      </c>
      <c r="F19" s="483"/>
      <c r="G19" s="488" t="s">
        <v>204</v>
      </c>
      <c r="H19" s="489"/>
      <c r="I19" s="494" t="s">
        <v>205</v>
      </c>
      <c r="J19" s="494" t="s">
        <v>206</v>
      </c>
      <c r="K19" s="494" t="s">
        <v>10</v>
      </c>
      <c r="L19" s="494" t="s">
        <v>12</v>
      </c>
      <c r="M19" s="494" t="s">
        <v>19</v>
      </c>
      <c r="N19" s="85">
        <v>2021</v>
      </c>
      <c r="O19" s="98">
        <v>3.2</v>
      </c>
      <c r="P19" s="98">
        <v>3.2</v>
      </c>
      <c r="Q19" s="183">
        <v>3.2</v>
      </c>
      <c r="R19" s="183">
        <v>3.2</v>
      </c>
      <c r="S19" s="98">
        <v>3.2</v>
      </c>
      <c r="T19" s="433">
        <v>64.5</v>
      </c>
      <c r="U19" s="439">
        <v>3.2715874046421036</v>
      </c>
      <c r="V19" s="445" t="s">
        <v>35</v>
      </c>
      <c r="W19" s="448">
        <v>2.2371063950657355E-2</v>
      </c>
      <c r="X19" s="82"/>
      <c r="Y19" s="82">
        <v>2</v>
      </c>
      <c r="Z19" s="82">
        <v>17</v>
      </c>
      <c r="AA19" s="99">
        <v>64</v>
      </c>
      <c r="AB19" s="99">
        <v>19.715199999999999</v>
      </c>
      <c r="AC19" s="100">
        <v>3.2462262619704596</v>
      </c>
      <c r="AD19" s="100"/>
      <c r="AE19" s="101">
        <v>65</v>
      </c>
      <c r="AF19" s="99">
        <v>19.715199999999999</v>
      </c>
      <c r="AG19" s="100">
        <v>3.2969485473137481</v>
      </c>
      <c r="AH19" s="100"/>
      <c r="AI19" s="100"/>
      <c r="AJ19" s="99"/>
      <c r="AK19" s="100"/>
      <c r="AL19" s="100"/>
      <c r="AM19" s="100"/>
      <c r="AN19" s="99"/>
      <c r="AO19" s="100"/>
      <c r="AP19" s="100"/>
      <c r="AQ19" s="214">
        <v>129</v>
      </c>
      <c r="AR19" s="214">
        <v>39.430399999999999</v>
      </c>
      <c r="AS19" s="100">
        <v>3.2715874046421036</v>
      </c>
      <c r="AT19" s="82"/>
      <c r="AU19" s="82"/>
      <c r="AV19" s="82"/>
      <c r="AW19" s="82"/>
      <c r="AX19" s="82"/>
      <c r="AY19" s="82"/>
      <c r="AZ19" s="82"/>
      <c r="BA19" s="82"/>
      <c r="BB19" s="82"/>
      <c r="BC19" s="82"/>
      <c r="BD19" s="82"/>
      <c r="BE19" s="82"/>
      <c r="BF19" s="82"/>
      <c r="BG19" s="82"/>
      <c r="BH19" s="82"/>
      <c r="BI19" s="82"/>
      <c r="BJ19" s="99">
        <v>24</v>
      </c>
      <c r="BK19" s="99">
        <v>1</v>
      </c>
      <c r="BL19" s="99">
        <v>4</v>
      </c>
      <c r="BM19" s="99">
        <v>18</v>
      </c>
    </row>
    <row r="20" spans="1:65" ht="16.5" thickBot="1" x14ac:dyDescent="0.3">
      <c r="A20" s="82"/>
      <c r="B20" s="473"/>
      <c r="C20" s="470"/>
      <c r="D20" s="480"/>
      <c r="E20" s="484"/>
      <c r="F20" s="485"/>
      <c r="G20" s="490"/>
      <c r="H20" s="491"/>
      <c r="I20" s="495"/>
      <c r="J20" s="495"/>
      <c r="K20" s="495"/>
      <c r="L20" s="495"/>
      <c r="M20" s="495"/>
      <c r="N20" s="482" t="s">
        <v>207</v>
      </c>
      <c r="O20" s="483"/>
      <c r="P20" s="98">
        <v>64</v>
      </c>
      <c r="Q20" s="183">
        <v>65</v>
      </c>
      <c r="R20" s="183"/>
      <c r="S20" s="98"/>
      <c r="T20" s="434"/>
      <c r="U20" s="440"/>
      <c r="V20" s="446"/>
      <c r="W20" s="449"/>
      <c r="X20" s="82"/>
      <c r="Y20" s="82"/>
      <c r="Z20" s="82"/>
      <c r="AA20" s="99"/>
      <c r="AB20" s="99"/>
      <c r="AC20" s="100"/>
      <c r="AD20" s="100"/>
      <c r="AE20" s="101"/>
      <c r="AF20" s="101"/>
      <c r="AG20" s="100"/>
      <c r="AH20" s="100"/>
      <c r="AI20" s="100"/>
      <c r="AJ20" s="99"/>
      <c r="AK20" s="100"/>
      <c r="AL20" s="100"/>
      <c r="AM20" s="100"/>
      <c r="AN20" s="99"/>
      <c r="AO20" s="100"/>
      <c r="AP20" s="100"/>
      <c r="AQ20" s="100"/>
      <c r="AR20" s="100"/>
      <c r="AS20" s="100"/>
      <c r="AT20" s="82"/>
      <c r="AU20" s="82"/>
      <c r="AV20" s="82"/>
      <c r="AW20" s="82"/>
      <c r="AX20" s="82"/>
      <c r="AY20" s="82"/>
      <c r="AZ20" s="82"/>
      <c r="BA20" s="82"/>
      <c r="BB20" s="82"/>
      <c r="BC20" s="82"/>
      <c r="BD20" s="82"/>
      <c r="BE20" s="82"/>
      <c r="BF20" s="82"/>
      <c r="BG20" s="82"/>
      <c r="BH20" s="82"/>
      <c r="BI20" s="82"/>
      <c r="BJ20" s="99"/>
      <c r="BK20" s="99"/>
      <c r="BL20" s="99"/>
      <c r="BM20" s="99"/>
    </row>
    <row r="21" spans="1:65" ht="16.5" thickBot="1" x14ac:dyDescent="0.3">
      <c r="A21" s="82"/>
      <c r="B21" s="473"/>
      <c r="C21" s="470"/>
      <c r="D21" s="481"/>
      <c r="E21" s="486"/>
      <c r="F21" s="487"/>
      <c r="G21" s="492"/>
      <c r="H21" s="493"/>
      <c r="I21" s="496"/>
      <c r="J21" s="496"/>
      <c r="K21" s="496"/>
      <c r="L21" s="496"/>
      <c r="M21" s="496"/>
      <c r="N21" s="482" t="s">
        <v>208</v>
      </c>
      <c r="O21" s="483"/>
      <c r="P21" s="363">
        <v>3.2462262619704596</v>
      </c>
      <c r="Q21" s="369">
        <v>3.2969485473137481</v>
      </c>
      <c r="R21" s="183"/>
      <c r="S21" s="98"/>
      <c r="T21" s="435"/>
      <c r="U21" s="441"/>
      <c r="V21" s="447"/>
      <c r="W21" s="450"/>
      <c r="X21" s="82"/>
      <c r="Y21" s="82"/>
      <c r="Z21" s="82"/>
      <c r="AA21" s="99"/>
      <c r="AB21" s="99"/>
      <c r="AC21" s="100"/>
      <c r="AD21" s="100"/>
      <c r="AE21" s="101"/>
      <c r="AF21" s="101"/>
      <c r="AG21" s="100"/>
      <c r="AH21" s="100"/>
      <c r="AI21" s="100"/>
      <c r="AJ21" s="99"/>
      <c r="AK21" s="100"/>
      <c r="AL21" s="100"/>
      <c r="AM21" s="100"/>
      <c r="AN21" s="99"/>
      <c r="AO21" s="100"/>
      <c r="AP21" s="100"/>
      <c r="AQ21" s="100"/>
      <c r="AR21" s="100"/>
      <c r="AS21" s="100"/>
      <c r="AT21" s="82"/>
      <c r="AU21" s="82"/>
      <c r="AV21" s="82"/>
      <c r="AW21" s="82"/>
      <c r="AX21" s="82"/>
      <c r="AY21" s="82"/>
      <c r="AZ21" s="82"/>
      <c r="BA21" s="82"/>
      <c r="BB21" s="82"/>
      <c r="BC21" s="82"/>
      <c r="BD21" s="82"/>
      <c r="BE21" s="82"/>
      <c r="BF21" s="82"/>
      <c r="BG21" s="82"/>
      <c r="BH21" s="82"/>
      <c r="BI21" s="82"/>
      <c r="BJ21" s="99"/>
      <c r="BK21" s="99"/>
      <c r="BL21" s="99"/>
      <c r="BM21" s="99"/>
    </row>
    <row r="22" spans="1:65" ht="16.5" thickBot="1" x14ac:dyDescent="0.3">
      <c r="A22" s="82"/>
      <c r="B22" s="473"/>
      <c r="C22" s="470"/>
      <c r="D22" s="479" t="s">
        <v>209</v>
      </c>
      <c r="E22" s="482" t="s">
        <v>210</v>
      </c>
      <c r="F22" s="483"/>
      <c r="G22" s="488" t="s">
        <v>211</v>
      </c>
      <c r="H22" s="489"/>
      <c r="I22" s="494" t="s">
        <v>205</v>
      </c>
      <c r="J22" s="494" t="s">
        <v>212</v>
      </c>
      <c r="K22" s="494" t="s">
        <v>10</v>
      </c>
      <c r="L22" s="494" t="s">
        <v>12</v>
      </c>
      <c r="M22" s="494" t="s">
        <v>19</v>
      </c>
      <c r="N22" s="85">
        <v>2021</v>
      </c>
      <c r="O22" s="98">
        <v>1.8</v>
      </c>
      <c r="P22" s="98">
        <v>1.8</v>
      </c>
      <c r="Q22" s="183">
        <v>1.8</v>
      </c>
      <c r="R22" s="183">
        <v>1.8</v>
      </c>
      <c r="S22" s="98">
        <v>1.8</v>
      </c>
      <c r="T22" s="436">
        <v>34.5</v>
      </c>
      <c r="U22" s="442">
        <v>1.7499188443434508</v>
      </c>
      <c r="V22" s="445" t="s">
        <v>35</v>
      </c>
      <c r="W22" s="448">
        <v>-2.7822864253638446E-2</v>
      </c>
      <c r="X22" s="82"/>
      <c r="Y22" s="82"/>
      <c r="Z22" s="82"/>
      <c r="AA22" s="99">
        <v>34</v>
      </c>
      <c r="AB22" s="99">
        <v>19.715199999999999</v>
      </c>
      <c r="AC22" s="100">
        <v>1.7245577016718066</v>
      </c>
      <c r="AD22" s="100"/>
      <c r="AE22" s="101">
        <v>35</v>
      </c>
      <c r="AF22" s="99">
        <v>19.715199999999999</v>
      </c>
      <c r="AG22" s="100">
        <v>1.775279987015095</v>
      </c>
      <c r="AH22" s="100"/>
      <c r="AI22" s="99"/>
      <c r="AJ22" s="99"/>
      <c r="AK22" s="100"/>
      <c r="AL22" s="100"/>
      <c r="AM22" s="100"/>
      <c r="AN22" s="99"/>
      <c r="AO22" s="100"/>
      <c r="AP22" s="100"/>
      <c r="AQ22" s="214">
        <v>69</v>
      </c>
      <c r="AR22" s="214">
        <v>39.430399999999999</v>
      </c>
      <c r="AS22" s="100">
        <v>1.7499188443434508</v>
      </c>
      <c r="AT22" s="82">
        <v>32</v>
      </c>
      <c r="AU22" s="82">
        <v>10</v>
      </c>
      <c r="AV22" s="82">
        <v>1</v>
      </c>
      <c r="AW22" s="82">
        <v>1</v>
      </c>
      <c r="AX22" s="82">
        <v>3</v>
      </c>
      <c r="AY22" s="82">
        <v>2</v>
      </c>
      <c r="AZ22" s="82">
        <v>3</v>
      </c>
      <c r="BA22" s="82">
        <v>1</v>
      </c>
      <c r="BB22" s="82">
        <v>2</v>
      </c>
      <c r="BC22" s="82">
        <v>3</v>
      </c>
      <c r="BD22" s="82">
        <v>2</v>
      </c>
      <c r="BE22" s="82">
        <v>1</v>
      </c>
      <c r="BF22" s="82">
        <v>1</v>
      </c>
      <c r="BG22" s="82">
        <v>1</v>
      </c>
      <c r="BH22" s="82">
        <v>1</v>
      </c>
      <c r="BI22" s="82"/>
      <c r="BJ22" s="82"/>
      <c r="BK22" s="82"/>
      <c r="BL22" s="82"/>
      <c r="BM22" s="82"/>
    </row>
    <row r="23" spans="1:65" ht="16.5" thickBot="1" x14ac:dyDescent="0.3">
      <c r="A23" s="82"/>
      <c r="B23" s="473"/>
      <c r="C23" s="470"/>
      <c r="D23" s="480"/>
      <c r="E23" s="484"/>
      <c r="F23" s="485"/>
      <c r="G23" s="490"/>
      <c r="H23" s="491"/>
      <c r="I23" s="495"/>
      <c r="J23" s="495"/>
      <c r="K23" s="495"/>
      <c r="L23" s="495"/>
      <c r="M23" s="495"/>
      <c r="N23" s="482" t="s">
        <v>207</v>
      </c>
      <c r="O23" s="483"/>
      <c r="P23" s="98">
        <v>34</v>
      </c>
      <c r="Q23" s="183">
        <v>35</v>
      </c>
      <c r="R23" s="183"/>
      <c r="S23" s="98"/>
      <c r="T23" s="437"/>
      <c r="U23" s="443"/>
      <c r="V23" s="446"/>
      <c r="W23" s="449"/>
      <c r="X23" s="82"/>
      <c r="Y23" s="82"/>
      <c r="Z23" s="82"/>
      <c r="AA23" s="99"/>
      <c r="AB23" s="99"/>
      <c r="AC23" s="100"/>
      <c r="AD23" s="100"/>
      <c r="AE23" s="101"/>
      <c r="AF23" s="101"/>
      <c r="AG23" s="100"/>
      <c r="AH23" s="100"/>
      <c r="AI23" s="99"/>
      <c r="AJ23" s="99"/>
      <c r="AK23" s="100"/>
      <c r="AL23" s="100"/>
      <c r="AM23" s="100"/>
      <c r="AN23" s="99"/>
      <c r="AO23" s="100"/>
      <c r="AP23" s="100"/>
      <c r="AQ23" s="100"/>
      <c r="AR23" s="100"/>
      <c r="AS23" s="100"/>
      <c r="AT23" s="82"/>
      <c r="AU23" s="82"/>
      <c r="AV23" s="82"/>
      <c r="AW23" s="82"/>
      <c r="AX23" s="82"/>
      <c r="AY23" s="82"/>
      <c r="AZ23" s="82"/>
      <c r="BA23" s="82"/>
      <c r="BB23" s="82"/>
      <c r="BC23" s="82"/>
      <c r="BD23" s="82"/>
      <c r="BE23" s="82"/>
      <c r="BF23" s="82"/>
      <c r="BG23" s="82"/>
      <c r="BH23" s="82"/>
      <c r="BI23" s="82"/>
      <c r="BJ23" s="82"/>
      <c r="BK23" s="82"/>
      <c r="BL23" s="82"/>
      <c r="BM23" s="82"/>
    </row>
    <row r="24" spans="1:65" ht="16.5" thickBot="1" x14ac:dyDescent="0.3">
      <c r="A24" s="82"/>
      <c r="B24" s="474"/>
      <c r="C24" s="471"/>
      <c r="D24" s="481"/>
      <c r="E24" s="486"/>
      <c r="F24" s="487"/>
      <c r="G24" s="492"/>
      <c r="H24" s="493"/>
      <c r="I24" s="496"/>
      <c r="J24" s="496"/>
      <c r="K24" s="496"/>
      <c r="L24" s="496"/>
      <c r="M24" s="496"/>
      <c r="N24" s="482" t="s">
        <v>208</v>
      </c>
      <c r="O24" s="483"/>
      <c r="P24" s="363">
        <v>1.7245577016718066</v>
      </c>
      <c r="Q24" s="369">
        <v>1.775279987015095</v>
      </c>
      <c r="R24" s="183"/>
      <c r="S24" s="98"/>
      <c r="T24" s="438"/>
      <c r="U24" s="444"/>
      <c r="V24" s="447"/>
      <c r="W24" s="450"/>
      <c r="X24" s="82"/>
      <c r="Y24" s="82"/>
      <c r="Z24" s="82"/>
      <c r="AA24" s="99"/>
      <c r="AB24" s="99"/>
      <c r="AC24" s="100"/>
      <c r="AD24" s="100"/>
      <c r="AE24" s="101"/>
      <c r="AF24" s="101"/>
      <c r="AG24" s="100"/>
      <c r="AH24" s="100"/>
      <c r="AI24" s="99"/>
      <c r="AJ24" s="99"/>
      <c r="AK24" s="100"/>
      <c r="AL24" s="100"/>
      <c r="AM24" s="100"/>
      <c r="AN24" s="99"/>
      <c r="AO24" s="100"/>
      <c r="AP24" s="100"/>
      <c r="AQ24" s="100"/>
      <c r="AR24" s="100"/>
      <c r="AS24" s="100"/>
      <c r="AT24" s="82"/>
      <c r="AU24" s="82"/>
      <c r="AV24" s="82"/>
      <c r="AW24" s="82"/>
      <c r="AX24" s="82"/>
      <c r="AY24" s="82"/>
      <c r="AZ24" s="82"/>
      <c r="BA24" s="82"/>
      <c r="BB24" s="82"/>
      <c r="BC24" s="82"/>
      <c r="BD24" s="82"/>
      <c r="BE24" s="82"/>
      <c r="BF24" s="82"/>
      <c r="BG24" s="82"/>
      <c r="BH24" s="82"/>
      <c r="BI24" s="82"/>
      <c r="BJ24" s="82"/>
      <c r="BK24" s="82"/>
      <c r="BL24" s="82"/>
      <c r="BM24" s="82"/>
    </row>
    <row r="25" spans="1:65" ht="17.25" thickBot="1" x14ac:dyDescent="0.3">
      <c r="A25" s="82"/>
      <c r="B25" s="557" t="s">
        <v>213</v>
      </c>
      <c r="C25" s="479" t="s">
        <v>214</v>
      </c>
      <c r="D25" s="479" t="s">
        <v>215</v>
      </c>
      <c r="E25" s="482" t="s">
        <v>216</v>
      </c>
      <c r="F25" s="483"/>
      <c r="G25" s="488" t="s">
        <v>217</v>
      </c>
      <c r="H25" s="489"/>
      <c r="I25" s="560" t="s">
        <v>25</v>
      </c>
      <c r="J25" s="560" t="s">
        <v>206</v>
      </c>
      <c r="K25" s="560" t="s">
        <v>10</v>
      </c>
      <c r="L25" s="560" t="s">
        <v>12</v>
      </c>
      <c r="M25" s="560" t="s">
        <v>23</v>
      </c>
      <c r="N25" s="85">
        <v>2022</v>
      </c>
      <c r="O25" s="232">
        <v>0.35</v>
      </c>
      <c r="P25" s="232">
        <v>0.38</v>
      </c>
      <c r="Q25" s="232">
        <v>0.38</v>
      </c>
      <c r="R25" s="232">
        <v>0.38</v>
      </c>
      <c r="S25" s="232">
        <v>0.38</v>
      </c>
      <c r="T25" s="436">
        <v>5379</v>
      </c>
      <c r="U25" s="451">
        <v>0.46591598094413167</v>
      </c>
      <c r="V25" s="445" t="s">
        <v>35</v>
      </c>
      <c r="W25" s="448">
        <v>0.22609468669508326</v>
      </c>
      <c r="X25" s="82"/>
      <c r="Y25" s="82"/>
      <c r="Z25" s="82"/>
      <c r="AA25" s="367">
        <v>2551</v>
      </c>
      <c r="AB25" s="366">
        <v>5636</v>
      </c>
      <c r="AC25" s="102">
        <v>0.45262597586941095</v>
      </c>
      <c r="AD25" s="102"/>
      <c r="AE25" s="101">
        <v>2828</v>
      </c>
      <c r="AF25" s="101">
        <v>5909</v>
      </c>
      <c r="AG25" s="102">
        <v>0.47859197833812828</v>
      </c>
      <c r="AH25" s="102"/>
      <c r="AI25" s="182"/>
      <c r="AJ25" s="182"/>
      <c r="AK25" s="102" t="e">
        <v>#DIV/0!</v>
      </c>
      <c r="AL25" s="102"/>
      <c r="AM25" s="99"/>
      <c r="AN25" s="99"/>
      <c r="AO25" s="184" t="e">
        <v>#DIV/0!</v>
      </c>
      <c r="AP25" s="102"/>
      <c r="AQ25" s="214">
        <v>5379</v>
      </c>
      <c r="AR25" s="214">
        <v>11545</v>
      </c>
      <c r="AS25" s="102">
        <v>0.46591598094413167</v>
      </c>
      <c r="AT25" s="82"/>
      <c r="AU25" s="82"/>
      <c r="AV25" s="82"/>
      <c r="AW25" s="82"/>
      <c r="AX25" s="82"/>
      <c r="AY25" s="82"/>
      <c r="AZ25" s="82"/>
      <c r="BA25" s="82"/>
      <c r="BB25" s="82"/>
      <c r="BC25" s="82"/>
      <c r="BD25" s="82"/>
      <c r="BE25" s="82"/>
      <c r="BF25" s="82"/>
      <c r="BG25" s="82"/>
      <c r="BH25" s="82"/>
      <c r="BI25" s="82"/>
      <c r="BJ25" s="82"/>
      <c r="BK25" s="82"/>
      <c r="BL25" s="82"/>
      <c r="BM25" s="82"/>
    </row>
    <row r="26" spans="1:65" ht="16.5" thickBot="1" x14ac:dyDescent="0.3">
      <c r="A26" s="82"/>
      <c r="B26" s="558"/>
      <c r="C26" s="480"/>
      <c r="D26" s="480"/>
      <c r="E26" s="484"/>
      <c r="F26" s="485"/>
      <c r="G26" s="490"/>
      <c r="H26" s="491"/>
      <c r="I26" s="561"/>
      <c r="J26" s="561"/>
      <c r="K26" s="561"/>
      <c r="L26" s="561"/>
      <c r="M26" s="561"/>
      <c r="N26" s="482" t="s">
        <v>207</v>
      </c>
      <c r="O26" s="483"/>
      <c r="P26" s="103">
        <v>2551</v>
      </c>
      <c r="Q26" s="103">
        <v>2828</v>
      </c>
      <c r="R26" s="103">
        <v>0</v>
      </c>
      <c r="S26" s="103">
        <v>0</v>
      </c>
      <c r="T26" s="437"/>
      <c r="U26" s="452"/>
      <c r="V26" s="446"/>
      <c r="W26" s="449"/>
      <c r="X26" s="82"/>
      <c r="Y26" s="82"/>
      <c r="Z26" s="82"/>
      <c r="AA26" s="82"/>
      <c r="AB26" s="82"/>
      <c r="AC26" s="82"/>
      <c r="AD26" s="82"/>
      <c r="AE26" s="101"/>
      <c r="AF26" s="101"/>
      <c r="AG26" s="102"/>
      <c r="AH26" s="102"/>
      <c r="AI26" s="102"/>
      <c r="AJ26" s="102"/>
      <c r="AK26" s="102"/>
      <c r="AL26" s="102"/>
      <c r="AM26" s="102"/>
      <c r="AN26" s="102"/>
      <c r="AO26" s="102"/>
      <c r="AP26" s="102"/>
      <c r="AQ26" s="102"/>
      <c r="AR26" s="102"/>
      <c r="AS26" s="102"/>
      <c r="AT26" s="82"/>
      <c r="AU26" s="82"/>
      <c r="AV26" s="82"/>
      <c r="AW26" s="82"/>
      <c r="AX26" s="82"/>
      <c r="AY26" s="82"/>
      <c r="AZ26" s="82"/>
      <c r="BA26" s="82"/>
      <c r="BB26" s="82"/>
      <c r="BC26" s="82"/>
      <c r="BD26" s="82"/>
      <c r="BE26" s="82"/>
      <c r="BF26" s="82"/>
      <c r="BG26" s="82"/>
      <c r="BH26" s="82"/>
      <c r="BI26" s="82"/>
      <c r="BJ26" s="82"/>
      <c r="BK26" s="82"/>
      <c r="BL26" s="82"/>
      <c r="BM26" s="82"/>
    </row>
    <row r="27" spans="1:65" ht="16.5" thickBot="1" x14ac:dyDescent="0.3">
      <c r="A27" s="82"/>
      <c r="B27" s="559"/>
      <c r="C27" s="481"/>
      <c r="D27" s="481"/>
      <c r="E27" s="486"/>
      <c r="F27" s="487"/>
      <c r="G27" s="492"/>
      <c r="H27" s="493"/>
      <c r="I27" s="562"/>
      <c r="J27" s="562"/>
      <c r="K27" s="562"/>
      <c r="L27" s="562"/>
      <c r="M27" s="562"/>
      <c r="N27" s="482" t="s">
        <v>208</v>
      </c>
      <c r="O27" s="483"/>
      <c r="P27" s="104">
        <v>0.45262597586941095</v>
      </c>
      <c r="Q27" s="104">
        <v>0.47859197833812828</v>
      </c>
      <c r="R27" s="104"/>
      <c r="S27" s="104"/>
      <c r="T27" s="438"/>
      <c r="U27" s="453"/>
      <c r="V27" s="447"/>
      <c r="W27" s="450"/>
      <c r="X27" s="82"/>
      <c r="Y27" s="82"/>
      <c r="Z27" s="82"/>
      <c r="AA27" s="82"/>
      <c r="AB27" s="82"/>
      <c r="AC27" s="82"/>
      <c r="AD27" s="82"/>
      <c r="AE27" s="101"/>
      <c r="AF27" s="101"/>
      <c r="AG27" s="102"/>
      <c r="AH27" s="102"/>
      <c r="AI27" s="102"/>
      <c r="AJ27" s="102"/>
      <c r="AK27" s="102"/>
      <c r="AL27" s="102"/>
      <c r="AM27" s="102"/>
      <c r="AN27" s="102"/>
      <c r="AO27" s="102"/>
      <c r="AP27" s="102"/>
      <c r="AQ27" s="102"/>
      <c r="AR27" s="102"/>
      <c r="AS27" s="102"/>
      <c r="AT27" s="82"/>
      <c r="AU27" s="82"/>
      <c r="AV27" s="82"/>
      <c r="AW27" s="82"/>
      <c r="AX27" s="82"/>
      <c r="AY27" s="82"/>
      <c r="AZ27" s="82"/>
      <c r="BA27" s="82"/>
      <c r="BB27" s="82"/>
      <c r="BC27" s="82"/>
      <c r="BD27" s="82"/>
      <c r="BE27" s="82"/>
      <c r="BF27" s="82"/>
      <c r="BG27" s="82"/>
      <c r="BH27" s="82"/>
      <c r="BI27" s="82"/>
      <c r="BJ27" s="82"/>
      <c r="BK27" s="82"/>
      <c r="BL27" s="82"/>
      <c r="BM27" s="82"/>
    </row>
    <row r="28" spans="1:65" ht="15.75" thickBot="1" x14ac:dyDescent="0.3">
      <c r="A28" s="615" t="s">
        <v>218</v>
      </c>
      <c r="B28" s="616" t="s">
        <v>219</v>
      </c>
      <c r="C28" s="563" t="s">
        <v>220</v>
      </c>
      <c r="D28" s="563" t="s">
        <v>221</v>
      </c>
      <c r="E28" s="566" t="s">
        <v>222</v>
      </c>
      <c r="F28" s="567"/>
      <c r="G28" s="572" t="s">
        <v>223</v>
      </c>
      <c r="H28" s="573"/>
      <c r="I28" s="547" t="s">
        <v>25</v>
      </c>
      <c r="J28" s="547" t="s">
        <v>8</v>
      </c>
      <c r="K28" s="547" t="s">
        <v>10</v>
      </c>
      <c r="L28" s="547" t="s">
        <v>12</v>
      </c>
      <c r="M28" s="547" t="s">
        <v>23</v>
      </c>
      <c r="N28" s="105">
        <v>2022</v>
      </c>
      <c r="O28" s="106">
        <v>0.7</v>
      </c>
      <c r="P28" s="118">
        <v>0.6</v>
      </c>
      <c r="Q28" s="233">
        <v>0.6</v>
      </c>
      <c r="R28" s="118">
        <v>0.6</v>
      </c>
      <c r="S28" s="118">
        <v>0.6</v>
      </c>
      <c r="T28" s="454">
        <v>681</v>
      </c>
      <c r="U28" s="457">
        <v>0.57908163265306123</v>
      </c>
      <c r="V28" s="460" t="s">
        <v>35</v>
      </c>
      <c r="W28" s="463">
        <v>-3.4863945578231248E-2</v>
      </c>
      <c r="X28" s="82"/>
      <c r="Y28" s="82"/>
      <c r="Z28" s="82"/>
      <c r="AA28" s="99">
        <v>332</v>
      </c>
      <c r="AB28" s="99">
        <v>564</v>
      </c>
      <c r="AC28" s="102">
        <v>0.58865248226950351</v>
      </c>
      <c r="AD28" s="102"/>
      <c r="AE28" s="108">
        <v>349</v>
      </c>
      <c r="AF28" s="108">
        <v>612</v>
      </c>
      <c r="AG28" s="109">
        <v>0.5702614379084967</v>
      </c>
      <c r="AH28" s="102"/>
      <c r="AI28" s="171"/>
      <c r="AJ28" s="171"/>
      <c r="AK28" s="184" t="e">
        <v>#DIV/0!</v>
      </c>
      <c r="AL28" s="102"/>
      <c r="AM28" s="191"/>
      <c r="AN28" s="191"/>
      <c r="AO28" s="215" t="e">
        <v>#DIV/0!</v>
      </c>
      <c r="AP28" s="102"/>
      <c r="AQ28" s="99">
        <v>681</v>
      </c>
      <c r="AR28" s="99">
        <v>1176</v>
      </c>
      <c r="AS28" s="102">
        <v>0.57908163265306123</v>
      </c>
      <c r="AT28" s="82"/>
      <c r="AU28" s="110">
        <v>9.0140845070422637E-2</v>
      </c>
      <c r="AV28" s="82"/>
      <c r="AW28" s="82"/>
      <c r="AX28" s="82"/>
      <c r="AY28" s="82"/>
      <c r="AZ28" s="82"/>
      <c r="BA28" s="82"/>
      <c r="BB28" s="82"/>
      <c r="BC28" s="82"/>
      <c r="BD28" s="82"/>
      <c r="BE28" s="82"/>
      <c r="BF28" s="82"/>
      <c r="BG28" s="82"/>
      <c r="BH28" s="82"/>
      <c r="BI28" s="82"/>
      <c r="BJ28" s="82"/>
      <c r="BK28" s="82"/>
      <c r="BL28" s="82"/>
      <c r="BM28" s="82"/>
    </row>
    <row r="29" spans="1:65" ht="15.75" thickBot="1" x14ac:dyDescent="0.3">
      <c r="A29" s="615"/>
      <c r="B29" s="617"/>
      <c r="C29" s="564"/>
      <c r="D29" s="564"/>
      <c r="E29" s="568"/>
      <c r="F29" s="569"/>
      <c r="G29" s="574"/>
      <c r="H29" s="575"/>
      <c r="I29" s="548"/>
      <c r="J29" s="548"/>
      <c r="K29" s="548"/>
      <c r="L29" s="548"/>
      <c r="M29" s="548"/>
      <c r="N29" s="566" t="s">
        <v>207</v>
      </c>
      <c r="O29" s="567"/>
      <c r="P29" s="107">
        <v>332</v>
      </c>
      <c r="Q29" s="107">
        <v>349</v>
      </c>
      <c r="R29" s="107">
        <v>0</v>
      </c>
      <c r="S29" s="107">
        <v>0</v>
      </c>
      <c r="T29" s="455"/>
      <c r="U29" s="458"/>
      <c r="V29" s="461"/>
      <c r="W29" s="464"/>
      <c r="X29" s="82"/>
      <c r="Y29" s="82"/>
      <c r="Z29" s="82"/>
      <c r="AA29" s="99"/>
      <c r="AB29" s="99"/>
      <c r="AC29" s="102"/>
      <c r="AD29" s="102"/>
      <c r="AE29" s="108"/>
      <c r="AF29" s="108"/>
      <c r="AG29" s="109"/>
      <c r="AH29" s="102"/>
      <c r="AI29" s="82"/>
      <c r="AJ29" s="82"/>
      <c r="AK29" s="82"/>
      <c r="AL29" s="102"/>
      <c r="AM29" s="82"/>
      <c r="AN29" s="82"/>
      <c r="AO29" s="102"/>
      <c r="AP29" s="102"/>
      <c r="AQ29" s="102"/>
      <c r="AR29" s="102"/>
      <c r="AS29" s="102"/>
      <c r="AT29" s="82"/>
      <c r="AU29" s="110"/>
      <c r="AV29" s="82"/>
      <c r="AW29" s="82"/>
      <c r="AX29" s="82"/>
      <c r="AY29" s="82"/>
      <c r="AZ29" s="82"/>
      <c r="BA29" s="82"/>
      <c r="BB29" s="82"/>
      <c r="BC29" s="82"/>
      <c r="BD29" s="82"/>
      <c r="BE29" s="82"/>
      <c r="BF29" s="82"/>
      <c r="BG29" s="82"/>
      <c r="BH29" s="82"/>
      <c r="BI29" s="82"/>
      <c r="BJ29" s="82"/>
      <c r="BK29" s="82"/>
      <c r="BL29" s="82"/>
      <c r="BM29" s="82"/>
    </row>
    <row r="30" spans="1:65" ht="15.75" thickBot="1" x14ac:dyDescent="0.3">
      <c r="A30" s="615"/>
      <c r="B30" s="617"/>
      <c r="C30" s="564"/>
      <c r="D30" s="565"/>
      <c r="E30" s="570"/>
      <c r="F30" s="571"/>
      <c r="G30" s="576"/>
      <c r="H30" s="577"/>
      <c r="I30" s="549"/>
      <c r="J30" s="549"/>
      <c r="K30" s="549"/>
      <c r="L30" s="549"/>
      <c r="M30" s="549"/>
      <c r="N30" s="566" t="s">
        <v>208</v>
      </c>
      <c r="O30" s="567"/>
      <c r="P30" s="111">
        <v>0.58865248226950351</v>
      </c>
      <c r="Q30" s="111">
        <v>0.5702614379084967</v>
      </c>
      <c r="R30" s="118"/>
      <c r="S30" s="118"/>
      <c r="T30" s="456"/>
      <c r="U30" s="459"/>
      <c r="V30" s="462"/>
      <c r="W30" s="465"/>
      <c r="X30" s="82"/>
      <c r="Y30" s="82"/>
      <c r="Z30" s="82"/>
      <c r="AA30" s="99"/>
      <c r="AB30" s="99"/>
      <c r="AC30" s="102"/>
      <c r="AD30" s="102"/>
      <c r="AE30" s="108"/>
      <c r="AF30" s="108"/>
      <c r="AG30" s="109"/>
      <c r="AH30" s="102"/>
      <c r="AI30" s="82"/>
      <c r="AJ30" s="82"/>
      <c r="AK30" s="82"/>
      <c r="AL30" s="102"/>
      <c r="AM30" s="82"/>
      <c r="AN30" s="82"/>
      <c r="AO30" s="102"/>
      <c r="AP30" s="102"/>
      <c r="AQ30" s="102"/>
      <c r="AR30" s="102"/>
      <c r="AS30" s="102"/>
      <c r="AT30" s="82"/>
      <c r="AU30" s="110"/>
      <c r="AV30" s="82"/>
      <c r="AW30" s="82"/>
      <c r="AX30" s="82"/>
      <c r="AY30" s="82"/>
      <c r="AZ30" s="82"/>
      <c r="BA30" s="82"/>
      <c r="BB30" s="82"/>
      <c r="BC30" s="82"/>
      <c r="BD30" s="82"/>
      <c r="BE30" s="82"/>
      <c r="BF30" s="82"/>
      <c r="BG30" s="82"/>
      <c r="BH30" s="82"/>
      <c r="BI30" s="82"/>
      <c r="BJ30" s="82"/>
      <c r="BK30" s="82"/>
      <c r="BL30" s="82"/>
      <c r="BM30" s="82"/>
    </row>
    <row r="31" spans="1:65" ht="20.25" thickBot="1" x14ac:dyDescent="0.3">
      <c r="A31" s="615"/>
      <c r="B31" s="617"/>
      <c r="C31" s="564"/>
      <c r="D31" s="563" t="s">
        <v>224</v>
      </c>
      <c r="E31" s="566" t="s">
        <v>225</v>
      </c>
      <c r="F31" s="567"/>
      <c r="G31" s="572" t="s">
        <v>226</v>
      </c>
      <c r="H31" s="573"/>
      <c r="I31" s="547" t="s">
        <v>25</v>
      </c>
      <c r="J31" s="547" t="s">
        <v>8</v>
      </c>
      <c r="K31" s="547" t="s">
        <v>10</v>
      </c>
      <c r="L31" s="547" t="s">
        <v>12</v>
      </c>
      <c r="M31" s="547" t="s">
        <v>19</v>
      </c>
      <c r="N31" s="113">
        <v>2022</v>
      </c>
      <c r="O31" s="234">
        <v>0.3</v>
      </c>
      <c r="P31" s="234">
        <v>0.3</v>
      </c>
      <c r="Q31" s="234">
        <v>0.3</v>
      </c>
      <c r="R31" s="234">
        <v>0.3</v>
      </c>
      <c r="S31" s="234">
        <v>0.3</v>
      </c>
      <c r="T31" s="454">
        <v>681</v>
      </c>
      <c r="U31" s="457">
        <v>-0.17852834740651391</v>
      </c>
      <c r="V31" s="581" t="s">
        <v>37</v>
      </c>
      <c r="W31" s="463">
        <v>-1.5950944913550464</v>
      </c>
      <c r="X31" s="82"/>
      <c r="Y31" s="82"/>
      <c r="Z31" s="82"/>
      <c r="AA31" s="99">
        <v>332</v>
      </c>
      <c r="AB31" s="99">
        <v>408</v>
      </c>
      <c r="AC31" s="102">
        <v>-0.18627450980392157</v>
      </c>
      <c r="AD31" s="102"/>
      <c r="AE31" s="108">
        <v>349</v>
      </c>
      <c r="AF31" s="114">
        <v>421</v>
      </c>
      <c r="AG31" s="102">
        <v>-0.17102137767220904</v>
      </c>
      <c r="AH31" s="102"/>
      <c r="AI31" s="171"/>
      <c r="AJ31" s="171"/>
      <c r="AK31" s="184" t="e">
        <v>#DIV/0!</v>
      </c>
      <c r="AL31" s="102"/>
      <c r="AM31" s="108"/>
      <c r="AN31" s="192"/>
      <c r="AO31" s="215" t="e">
        <v>#DIV/0!</v>
      </c>
      <c r="AP31" s="102"/>
      <c r="AQ31" s="99">
        <v>681</v>
      </c>
      <c r="AR31" s="99">
        <v>829</v>
      </c>
      <c r="AS31" s="102">
        <v>-0.17852834740651391</v>
      </c>
      <c r="AT31" s="82"/>
      <c r="AU31" s="82"/>
      <c r="AV31" s="82"/>
      <c r="AW31" s="82"/>
      <c r="AX31" s="82"/>
      <c r="AY31" s="82"/>
      <c r="AZ31" s="82"/>
      <c r="BA31" s="82"/>
      <c r="BB31" s="82"/>
      <c r="BC31" s="82"/>
      <c r="BD31" s="82"/>
      <c r="BE31" s="82"/>
      <c r="BF31" s="82"/>
      <c r="BG31" s="82"/>
      <c r="BH31" s="82"/>
      <c r="BI31" s="82"/>
      <c r="BJ31" s="82"/>
      <c r="BK31" s="82"/>
      <c r="BL31" s="82"/>
      <c r="BM31" s="82"/>
    </row>
    <row r="32" spans="1:65" ht="16.5" thickBot="1" x14ac:dyDescent="0.3">
      <c r="A32" s="615"/>
      <c r="B32" s="617"/>
      <c r="C32" s="564"/>
      <c r="D32" s="564"/>
      <c r="E32" s="568"/>
      <c r="F32" s="569"/>
      <c r="G32" s="574"/>
      <c r="H32" s="575"/>
      <c r="I32" s="548"/>
      <c r="J32" s="548"/>
      <c r="K32" s="548"/>
      <c r="L32" s="548"/>
      <c r="M32" s="548"/>
      <c r="N32" s="566" t="s">
        <v>207</v>
      </c>
      <c r="O32" s="567"/>
      <c r="P32" s="107">
        <v>332</v>
      </c>
      <c r="Q32" s="107">
        <v>349</v>
      </c>
      <c r="R32" s="107">
        <v>0</v>
      </c>
      <c r="S32" s="107">
        <v>0</v>
      </c>
      <c r="T32" s="455"/>
      <c r="U32" s="458"/>
      <c r="V32" s="582"/>
      <c r="W32" s="464"/>
      <c r="X32" s="82"/>
      <c r="Y32" s="82"/>
      <c r="Z32" s="82"/>
      <c r="AA32" s="99"/>
      <c r="AB32" s="99"/>
      <c r="AC32" s="102"/>
      <c r="AD32" s="102"/>
      <c r="AE32" s="108"/>
      <c r="AF32" s="114"/>
      <c r="AG32" s="109"/>
      <c r="AH32" s="102"/>
      <c r="AI32" s="82"/>
      <c r="AJ32" s="82"/>
      <c r="AK32" s="82"/>
      <c r="AL32" s="102"/>
      <c r="AM32" s="82"/>
      <c r="AN32" s="82"/>
      <c r="AO32" s="102"/>
      <c r="AP32" s="102"/>
      <c r="AQ32" s="102"/>
      <c r="AR32" s="102"/>
      <c r="AS32" s="102"/>
      <c r="AT32" s="82"/>
      <c r="AU32" s="82"/>
      <c r="AV32" s="82"/>
      <c r="AW32" s="82"/>
      <c r="AX32" s="82"/>
      <c r="AY32" s="82"/>
      <c r="AZ32" s="82"/>
      <c r="BA32" s="82"/>
      <c r="BB32" s="82"/>
      <c r="BC32" s="82"/>
      <c r="BD32" s="82"/>
      <c r="BE32" s="82"/>
      <c r="BF32" s="82"/>
      <c r="BG32" s="82"/>
      <c r="BH32" s="82"/>
      <c r="BI32" s="82"/>
      <c r="BJ32" s="82"/>
      <c r="BK32" s="82"/>
      <c r="BL32" s="82"/>
      <c r="BM32" s="82"/>
    </row>
    <row r="33" spans="1:45" ht="16.5" thickBot="1" x14ac:dyDescent="0.3">
      <c r="A33" s="615"/>
      <c r="B33" s="617"/>
      <c r="C33" s="564"/>
      <c r="D33" s="565"/>
      <c r="E33" s="570"/>
      <c r="F33" s="571"/>
      <c r="G33" s="576"/>
      <c r="H33" s="577"/>
      <c r="I33" s="549"/>
      <c r="J33" s="549"/>
      <c r="K33" s="549"/>
      <c r="L33" s="549"/>
      <c r="M33" s="549"/>
      <c r="N33" s="566" t="s">
        <v>208</v>
      </c>
      <c r="O33" s="567"/>
      <c r="P33" s="112">
        <v>-0.18627450980392157</v>
      </c>
      <c r="Q33" s="112">
        <v>-0.17102137767220904</v>
      </c>
      <c r="R33" s="118"/>
      <c r="S33" s="118"/>
      <c r="T33" s="456"/>
      <c r="U33" s="459"/>
      <c r="V33" s="583"/>
      <c r="W33" s="465"/>
      <c r="X33" s="82"/>
      <c r="Y33" s="82"/>
      <c r="Z33" s="82"/>
      <c r="AA33" s="99"/>
      <c r="AB33" s="99"/>
      <c r="AC33" s="102"/>
      <c r="AD33" s="102"/>
      <c r="AE33" s="108"/>
      <c r="AF33" s="114"/>
      <c r="AG33" s="109"/>
      <c r="AH33" s="102"/>
      <c r="AI33" s="82"/>
      <c r="AJ33" s="82"/>
      <c r="AK33" s="82"/>
      <c r="AL33" s="102"/>
      <c r="AM33" s="82"/>
      <c r="AN33" s="82"/>
      <c r="AO33" s="102"/>
      <c r="AP33" s="102"/>
      <c r="AQ33" s="102"/>
      <c r="AR33" s="102"/>
      <c r="AS33" s="102"/>
    </row>
    <row r="34" spans="1:45" ht="15.75" thickBot="1" x14ac:dyDescent="0.3">
      <c r="A34" s="615"/>
      <c r="B34" s="617"/>
      <c r="C34" s="564"/>
      <c r="D34" s="563" t="s">
        <v>227</v>
      </c>
      <c r="E34" s="566" t="s">
        <v>228</v>
      </c>
      <c r="F34" s="567"/>
      <c r="G34" s="572" t="s">
        <v>229</v>
      </c>
      <c r="H34" s="573"/>
      <c r="I34" s="547" t="s">
        <v>25</v>
      </c>
      <c r="J34" s="547" t="s">
        <v>8</v>
      </c>
      <c r="K34" s="547" t="s">
        <v>10</v>
      </c>
      <c r="L34" s="547" t="s">
        <v>12</v>
      </c>
      <c r="M34" s="547" t="s">
        <v>23</v>
      </c>
      <c r="N34" s="113">
        <v>2022</v>
      </c>
      <c r="O34" s="234">
        <v>0.65</v>
      </c>
      <c r="P34" s="234">
        <v>0.65</v>
      </c>
      <c r="Q34" s="234">
        <v>0.65</v>
      </c>
      <c r="R34" s="234">
        <v>0.65</v>
      </c>
      <c r="S34" s="234">
        <v>0.65</v>
      </c>
      <c r="T34" s="454">
        <v>314</v>
      </c>
      <c r="U34" s="457">
        <v>0.91812865497076024</v>
      </c>
      <c r="V34" s="460" t="s">
        <v>35</v>
      </c>
      <c r="W34" s="463">
        <v>0.41250562303193883</v>
      </c>
      <c r="X34" s="82"/>
      <c r="Y34" s="82"/>
      <c r="Z34" s="82"/>
      <c r="AA34" s="99">
        <v>134</v>
      </c>
      <c r="AB34" s="99">
        <v>177</v>
      </c>
      <c r="AC34" s="115">
        <v>0.75706214689265539</v>
      </c>
      <c r="AD34" s="115"/>
      <c r="AE34" s="108">
        <v>180</v>
      </c>
      <c r="AF34" s="108">
        <v>165</v>
      </c>
      <c r="AG34" s="115">
        <v>1.0909090909090908</v>
      </c>
      <c r="AH34" s="102"/>
      <c r="AI34" s="171"/>
      <c r="AJ34" s="171"/>
      <c r="AK34" s="184" t="e">
        <v>#DIV/0!</v>
      </c>
      <c r="AL34" s="102"/>
      <c r="AM34" s="108"/>
      <c r="AN34" s="191"/>
      <c r="AO34" s="212" t="e">
        <v>#DIV/0!</v>
      </c>
      <c r="AP34" s="102"/>
      <c r="AQ34" s="99">
        <v>314</v>
      </c>
      <c r="AR34" s="99">
        <v>342</v>
      </c>
      <c r="AS34" s="102">
        <v>0.91812865497076024</v>
      </c>
    </row>
    <row r="35" spans="1:45" ht="15.75" thickBot="1" x14ac:dyDescent="0.3">
      <c r="A35" s="615"/>
      <c r="B35" s="617"/>
      <c r="C35" s="564"/>
      <c r="D35" s="564"/>
      <c r="E35" s="568"/>
      <c r="F35" s="569"/>
      <c r="G35" s="574"/>
      <c r="H35" s="575"/>
      <c r="I35" s="548"/>
      <c r="J35" s="548"/>
      <c r="K35" s="548"/>
      <c r="L35" s="548"/>
      <c r="M35" s="548"/>
      <c r="N35" s="566" t="s">
        <v>207</v>
      </c>
      <c r="O35" s="567"/>
      <c r="P35" s="107">
        <v>134</v>
      </c>
      <c r="Q35" s="107">
        <v>180</v>
      </c>
      <c r="R35" s="107">
        <v>0</v>
      </c>
      <c r="S35" s="107">
        <v>0</v>
      </c>
      <c r="T35" s="455"/>
      <c r="U35" s="458"/>
      <c r="V35" s="461"/>
      <c r="W35" s="464"/>
      <c r="X35" s="82"/>
      <c r="Y35" s="82"/>
      <c r="Z35" s="82"/>
      <c r="AA35" s="99"/>
      <c r="AB35" s="99"/>
      <c r="AC35" s="115"/>
      <c r="AD35" s="115"/>
      <c r="AE35" s="108"/>
      <c r="AF35" s="108"/>
      <c r="AG35" s="116"/>
      <c r="AH35" s="102"/>
      <c r="AI35" s="82"/>
      <c r="AJ35" s="82"/>
      <c r="AK35" s="185"/>
      <c r="AL35" s="102"/>
      <c r="AM35" s="82"/>
      <c r="AN35" s="82"/>
      <c r="AO35" s="102"/>
      <c r="AP35" s="102"/>
      <c r="AQ35" s="102"/>
      <c r="AR35" s="102"/>
      <c r="AS35" s="102"/>
    </row>
    <row r="36" spans="1:45" ht="15.75" thickBot="1" x14ac:dyDescent="0.3">
      <c r="A36" s="615"/>
      <c r="B36" s="618"/>
      <c r="C36" s="565"/>
      <c r="D36" s="565"/>
      <c r="E36" s="570"/>
      <c r="F36" s="571"/>
      <c r="G36" s="576"/>
      <c r="H36" s="577"/>
      <c r="I36" s="549"/>
      <c r="J36" s="549"/>
      <c r="K36" s="549"/>
      <c r="L36" s="549"/>
      <c r="M36" s="549"/>
      <c r="N36" s="566" t="s">
        <v>208</v>
      </c>
      <c r="O36" s="567"/>
      <c r="P36" s="112">
        <v>0.75706214689265539</v>
      </c>
      <c r="Q36" s="112">
        <v>1.0909090909090908</v>
      </c>
      <c r="R36" s="118"/>
      <c r="S36" s="118"/>
      <c r="T36" s="456"/>
      <c r="U36" s="459"/>
      <c r="V36" s="462"/>
      <c r="W36" s="465"/>
      <c r="X36" s="82"/>
      <c r="Y36" s="82"/>
      <c r="Z36" s="82"/>
      <c r="AA36" s="99"/>
      <c r="AB36" s="99"/>
      <c r="AC36" s="115"/>
      <c r="AD36" s="115"/>
      <c r="AE36" s="108"/>
      <c r="AF36" s="108"/>
      <c r="AG36" s="116"/>
      <c r="AH36" s="102"/>
      <c r="AI36" s="82"/>
      <c r="AJ36" s="82"/>
      <c r="AK36" s="185"/>
      <c r="AL36" s="102"/>
      <c r="AM36" s="82"/>
      <c r="AN36" s="82"/>
      <c r="AO36" s="102"/>
      <c r="AP36" s="102"/>
      <c r="AQ36" s="102"/>
      <c r="AR36" s="102"/>
      <c r="AS36" s="102"/>
    </row>
    <row r="37" spans="1:45" ht="15.75" thickBot="1" x14ac:dyDescent="0.3">
      <c r="A37" s="615"/>
      <c r="B37" s="578" t="s">
        <v>230</v>
      </c>
      <c r="C37" s="563" t="s">
        <v>231</v>
      </c>
      <c r="D37" s="563" t="s">
        <v>232</v>
      </c>
      <c r="E37" s="566" t="s">
        <v>233</v>
      </c>
      <c r="F37" s="567"/>
      <c r="G37" s="572" t="s">
        <v>234</v>
      </c>
      <c r="H37" s="573"/>
      <c r="I37" s="547" t="s">
        <v>25</v>
      </c>
      <c r="J37" s="547" t="s">
        <v>8</v>
      </c>
      <c r="K37" s="547" t="s">
        <v>10</v>
      </c>
      <c r="L37" s="547" t="s">
        <v>12</v>
      </c>
      <c r="M37" s="547" t="s">
        <v>23</v>
      </c>
      <c r="N37" s="113">
        <v>2022</v>
      </c>
      <c r="O37" s="234">
        <v>0.25</v>
      </c>
      <c r="P37" s="234">
        <v>0.25</v>
      </c>
      <c r="Q37" s="234">
        <v>0.25</v>
      </c>
      <c r="R37" s="234">
        <v>0.25</v>
      </c>
      <c r="S37" s="234">
        <v>0.25</v>
      </c>
      <c r="T37" s="454">
        <v>295</v>
      </c>
      <c r="U37" s="457">
        <v>0.25085034013605439</v>
      </c>
      <c r="V37" s="460" t="s">
        <v>35</v>
      </c>
      <c r="W37" s="463">
        <v>3.4013605442175798E-3</v>
      </c>
      <c r="X37" s="82"/>
      <c r="Y37" s="82"/>
      <c r="Z37" s="82"/>
      <c r="AA37" s="99">
        <v>144</v>
      </c>
      <c r="AB37" s="99">
        <v>564</v>
      </c>
      <c r="AC37" s="115">
        <v>0.25531914893617019</v>
      </c>
      <c r="AD37" s="115"/>
      <c r="AE37" s="108">
        <v>151</v>
      </c>
      <c r="AF37" s="108">
        <v>612</v>
      </c>
      <c r="AG37" s="115">
        <v>0.24673202614379086</v>
      </c>
      <c r="AH37" s="102"/>
      <c r="AI37" s="170"/>
      <c r="AJ37" s="171"/>
      <c r="AK37" s="184" t="e">
        <v>#DIV/0!</v>
      </c>
      <c r="AL37" s="102"/>
      <c r="AM37" s="191"/>
      <c r="AN37" s="108"/>
      <c r="AO37" s="211" t="e">
        <v>#DIV/0!</v>
      </c>
      <c r="AP37" s="102"/>
      <c r="AQ37" s="99">
        <v>295</v>
      </c>
      <c r="AR37" s="99">
        <v>1176</v>
      </c>
      <c r="AS37" s="102">
        <v>0.25085034013605439</v>
      </c>
    </row>
    <row r="38" spans="1:45" ht="15.75" thickBot="1" x14ac:dyDescent="0.3">
      <c r="A38" s="615"/>
      <c r="B38" s="579"/>
      <c r="C38" s="564"/>
      <c r="D38" s="564"/>
      <c r="E38" s="568"/>
      <c r="F38" s="569"/>
      <c r="G38" s="574"/>
      <c r="H38" s="575"/>
      <c r="I38" s="548"/>
      <c r="J38" s="548"/>
      <c r="K38" s="548"/>
      <c r="L38" s="548"/>
      <c r="M38" s="548"/>
      <c r="N38" s="566" t="s">
        <v>207</v>
      </c>
      <c r="O38" s="567"/>
      <c r="P38" s="107">
        <v>144</v>
      </c>
      <c r="Q38" s="107">
        <v>151</v>
      </c>
      <c r="R38" s="107">
        <v>0</v>
      </c>
      <c r="S38" s="107">
        <v>0</v>
      </c>
      <c r="T38" s="455"/>
      <c r="U38" s="458"/>
      <c r="V38" s="461"/>
      <c r="W38" s="464"/>
      <c r="X38" s="82"/>
      <c r="Y38" s="82"/>
      <c r="Z38" s="82"/>
      <c r="AA38" s="99"/>
      <c r="AB38" s="99"/>
      <c r="AC38" s="115"/>
      <c r="AD38" s="115"/>
      <c r="AE38" s="108"/>
      <c r="AF38" s="108"/>
      <c r="AG38" s="115"/>
      <c r="AH38" s="102"/>
      <c r="AI38" s="82"/>
      <c r="AJ38" s="82"/>
      <c r="AK38" s="185"/>
      <c r="AL38" s="102"/>
      <c r="AM38" s="82"/>
      <c r="AN38" s="82"/>
      <c r="AO38" s="82"/>
      <c r="AP38" s="102"/>
      <c r="AQ38" s="102"/>
      <c r="AR38" s="102"/>
      <c r="AS38" s="102"/>
    </row>
    <row r="39" spans="1:45" ht="15.75" thickBot="1" x14ac:dyDescent="0.3">
      <c r="A39" s="615"/>
      <c r="B39" s="580"/>
      <c r="C39" s="565"/>
      <c r="D39" s="565"/>
      <c r="E39" s="570"/>
      <c r="F39" s="571"/>
      <c r="G39" s="576"/>
      <c r="H39" s="577"/>
      <c r="I39" s="549"/>
      <c r="J39" s="549"/>
      <c r="K39" s="549"/>
      <c r="L39" s="549"/>
      <c r="M39" s="549"/>
      <c r="N39" s="566" t="s">
        <v>208</v>
      </c>
      <c r="O39" s="567"/>
      <c r="P39" s="112">
        <v>0.25531914893617019</v>
      </c>
      <c r="Q39" s="112">
        <v>0.24673202614379086</v>
      </c>
      <c r="R39" s="118"/>
      <c r="S39" s="118"/>
      <c r="T39" s="456"/>
      <c r="U39" s="459"/>
      <c r="V39" s="462"/>
      <c r="W39" s="465"/>
      <c r="X39" s="82"/>
      <c r="Y39" s="82"/>
      <c r="Z39" s="82"/>
      <c r="AA39" s="99"/>
      <c r="AB39" s="99"/>
      <c r="AC39" s="115"/>
      <c r="AD39" s="115"/>
      <c r="AE39" s="108"/>
      <c r="AF39" s="108"/>
      <c r="AG39" s="115"/>
      <c r="AH39" s="102"/>
      <c r="AI39" s="82"/>
      <c r="AJ39" s="82"/>
      <c r="AK39" s="185"/>
      <c r="AL39" s="102"/>
      <c r="AM39" s="82"/>
      <c r="AN39" s="82"/>
      <c r="AO39" s="82"/>
      <c r="AP39" s="102"/>
      <c r="AQ39" s="102"/>
      <c r="AR39" s="102"/>
      <c r="AS39" s="102"/>
    </row>
    <row r="40" spans="1:45" ht="15.75" thickBot="1" x14ac:dyDescent="0.3">
      <c r="A40" s="615"/>
      <c r="B40" s="578" t="s">
        <v>235</v>
      </c>
      <c r="C40" s="563" t="s">
        <v>236</v>
      </c>
      <c r="D40" s="563" t="s">
        <v>237</v>
      </c>
      <c r="E40" s="566" t="s">
        <v>238</v>
      </c>
      <c r="F40" s="567"/>
      <c r="G40" s="572" t="s">
        <v>239</v>
      </c>
      <c r="H40" s="573"/>
      <c r="I40" s="547" t="s">
        <v>25</v>
      </c>
      <c r="J40" s="547" t="s">
        <v>8</v>
      </c>
      <c r="K40" s="547" t="s">
        <v>10</v>
      </c>
      <c r="L40" s="547" t="s">
        <v>12</v>
      </c>
      <c r="M40" s="547" t="s">
        <v>23</v>
      </c>
      <c r="N40" s="113">
        <v>2022</v>
      </c>
      <c r="O40" s="234">
        <v>8.5</v>
      </c>
      <c r="P40" s="234">
        <v>8.5</v>
      </c>
      <c r="Q40" s="234">
        <v>8.5</v>
      </c>
      <c r="R40" s="234">
        <v>8.5</v>
      </c>
      <c r="S40" s="234">
        <v>8.5</v>
      </c>
      <c r="T40" s="454">
        <v>10727</v>
      </c>
      <c r="U40" s="466">
        <v>9.1215986394557831</v>
      </c>
      <c r="V40" s="460" t="s">
        <v>35</v>
      </c>
      <c r="W40" s="463">
        <v>7.3129251700680298E-2</v>
      </c>
      <c r="X40" s="82"/>
      <c r="Y40" s="82"/>
      <c r="Z40" s="82"/>
      <c r="AA40" s="99">
        <v>4974</v>
      </c>
      <c r="AB40" s="99">
        <v>564</v>
      </c>
      <c r="AC40" s="115">
        <v>8.8191489361702136</v>
      </c>
      <c r="AD40" s="115"/>
      <c r="AE40" s="108">
        <v>5753</v>
      </c>
      <c r="AF40" s="108">
        <v>612</v>
      </c>
      <c r="AG40" s="115">
        <v>9.4003267973856204</v>
      </c>
      <c r="AH40" s="102"/>
      <c r="AI40" s="170"/>
      <c r="AJ40" s="171"/>
      <c r="AK40" s="184" t="e">
        <v>#DIV/0!</v>
      </c>
      <c r="AL40" s="102"/>
      <c r="AM40" s="193"/>
      <c r="AN40" s="108"/>
      <c r="AO40" s="211" t="e">
        <v>#DIV/0!</v>
      </c>
      <c r="AP40" s="102"/>
      <c r="AQ40" s="99">
        <v>10727</v>
      </c>
      <c r="AR40" s="99">
        <v>1176</v>
      </c>
      <c r="AS40" s="117">
        <v>9.1215986394557831</v>
      </c>
    </row>
    <row r="41" spans="1:45" ht="15.75" thickBot="1" x14ac:dyDescent="0.3">
      <c r="A41" s="615"/>
      <c r="B41" s="579"/>
      <c r="C41" s="564"/>
      <c r="D41" s="564"/>
      <c r="E41" s="568"/>
      <c r="F41" s="569"/>
      <c r="G41" s="574"/>
      <c r="H41" s="575"/>
      <c r="I41" s="548"/>
      <c r="J41" s="548"/>
      <c r="K41" s="548"/>
      <c r="L41" s="548"/>
      <c r="M41" s="548"/>
      <c r="N41" s="566" t="s">
        <v>207</v>
      </c>
      <c r="O41" s="567"/>
      <c r="P41" s="107">
        <v>4974</v>
      </c>
      <c r="Q41" s="107">
        <v>5753</v>
      </c>
      <c r="R41" s="107">
        <v>0</v>
      </c>
      <c r="S41" s="359">
        <v>0</v>
      </c>
      <c r="T41" s="455"/>
      <c r="U41" s="467"/>
      <c r="V41" s="461"/>
      <c r="W41" s="464"/>
      <c r="X41" s="82"/>
      <c r="Y41" s="82"/>
      <c r="Z41" s="82"/>
      <c r="AA41" s="99"/>
      <c r="AB41" s="99"/>
      <c r="AC41" s="115"/>
      <c r="AD41" s="115"/>
      <c r="AE41" s="108"/>
      <c r="AF41" s="108"/>
      <c r="AG41" s="115"/>
      <c r="AH41" s="102"/>
      <c r="AI41" s="82"/>
      <c r="AJ41" s="82"/>
      <c r="AK41" s="185"/>
      <c r="AL41" s="102"/>
      <c r="AM41" s="82"/>
      <c r="AN41" s="82"/>
      <c r="AO41" s="82"/>
      <c r="AP41" s="102"/>
      <c r="AQ41" s="102"/>
      <c r="AR41" s="102"/>
      <c r="AS41" s="102"/>
    </row>
    <row r="42" spans="1:45" ht="15.75" thickBot="1" x14ac:dyDescent="0.3">
      <c r="A42" s="615"/>
      <c r="B42" s="580"/>
      <c r="C42" s="565"/>
      <c r="D42" s="565"/>
      <c r="E42" s="570"/>
      <c r="F42" s="571"/>
      <c r="G42" s="576"/>
      <c r="H42" s="577"/>
      <c r="I42" s="549"/>
      <c r="J42" s="549"/>
      <c r="K42" s="549"/>
      <c r="L42" s="549"/>
      <c r="M42" s="549"/>
      <c r="N42" s="566" t="s">
        <v>208</v>
      </c>
      <c r="O42" s="567"/>
      <c r="P42" s="118">
        <v>8.8191489361702136</v>
      </c>
      <c r="Q42" s="118">
        <v>9.4003267973856204</v>
      </c>
      <c r="R42" s="118"/>
      <c r="S42" s="118"/>
      <c r="T42" s="456"/>
      <c r="U42" s="468"/>
      <c r="V42" s="462"/>
      <c r="W42" s="465"/>
      <c r="X42" s="82"/>
      <c r="Y42" s="82"/>
      <c r="Z42" s="82"/>
      <c r="AA42" s="99"/>
      <c r="AB42" s="99"/>
      <c r="AC42" s="115"/>
      <c r="AD42" s="115"/>
      <c r="AE42" s="108"/>
      <c r="AF42" s="108"/>
      <c r="AG42" s="115"/>
      <c r="AH42" s="102"/>
      <c r="AI42" s="82"/>
      <c r="AJ42" s="82"/>
      <c r="AK42" s="185"/>
      <c r="AL42" s="102"/>
      <c r="AM42" s="82"/>
      <c r="AN42" s="82"/>
      <c r="AO42" s="82"/>
      <c r="AP42" s="102"/>
      <c r="AQ42" s="102"/>
      <c r="AR42" s="102"/>
      <c r="AS42" s="102"/>
    </row>
    <row r="43" spans="1:45" ht="15.75" thickBot="1" x14ac:dyDescent="0.3">
      <c r="A43" s="615"/>
      <c r="B43" s="578" t="s">
        <v>240</v>
      </c>
      <c r="C43" s="563" t="s">
        <v>241</v>
      </c>
      <c r="D43" s="563" t="s">
        <v>242</v>
      </c>
      <c r="E43" s="566" t="s">
        <v>243</v>
      </c>
      <c r="F43" s="567"/>
      <c r="G43" s="572" t="s">
        <v>244</v>
      </c>
      <c r="H43" s="573"/>
      <c r="I43" s="547" t="s">
        <v>25</v>
      </c>
      <c r="J43" s="547" t="s">
        <v>8</v>
      </c>
      <c r="K43" s="547" t="s">
        <v>10</v>
      </c>
      <c r="L43" s="547" t="s">
        <v>12</v>
      </c>
      <c r="M43" s="547" t="s">
        <v>23</v>
      </c>
      <c r="N43" s="113">
        <v>2022</v>
      </c>
      <c r="O43" s="234">
        <v>0.95</v>
      </c>
      <c r="P43" s="234">
        <v>0.95</v>
      </c>
      <c r="Q43" s="234">
        <v>0.95</v>
      </c>
      <c r="R43" s="234">
        <v>0.95</v>
      </c>
      <c r="S43" s="234">
        <v>0.95</v>
      </c>
      <c r="T43" s="454">
        <v>681</v>
      </c>
      <c r="U43" s="457">
        <v>0.86973180076628354</v>
      </c>
      <c r="V43" s="460" t="s">
        <v>35</v>
      </c>
      <c r="W43" s="463">
        <v>-8.4492841298648869E-2</v>
      </c>
      <c r="X43" s="82"/>
      <c r="Y43" s="82"/>
      <c r="Z43" s="82"/>
      <c r="AA43" s="99">
        <v>332</v>
      </c>
      <c r="AB43" s="99">
        <v>349</v>
      </c>
      <c r="AC43" s="115">
        <v>0.95128939828080228</v>
      </c>
      <c r="AD43" s="115"/>
      <c r="AE43" s="108">
        <v>349</v>
      </c>
      <c r="AF43" s="108">
        <v>434</v>
      </c>
      <c r="AG43" s="115">
        <v>0.80414746543778803</v>
      </c>
      <c r="AH43" s="102"/>
      <c r="AI43" s="171"/>
      <c r="AJ43" s="170"/>
      <c r="AK43" s="184" t="e">
        <v>#DIV/0!</v>
      </c>
      <c r="AL43" s="102"/>
      <c r="AM43" s="108"/>
      <c r="AN43" s="191"/>
      <c r="AO43" s="211" t="e">
        <v>#DIV/0!</v>
      </c>
      <c r="AP43" s="102"/>
      <c r="AQ43" s="99">
        <v>681</v>
      </c>
      <c r="AR43" s="99">
        <v>783</v>
      </c>
      <c r="AS43" s="102">
        <v>0.86973180076628354</v>
      </c>
    </row>
    <row r="44" spans="1:45" ht="15.75" thickBot="1" x14ac:dyDescent="0.3">
      <c r="A44" s="615"/>
      <c r="B44" s="579"/>
      <c r="C44" s="564"/>
      <c r="D44" s="564"/>
      <c r="E44" s="568"/>
      <c r="F44" s="569"/>
      <c r="G44" s="574"/>
      <c r="H44" s="575"/>
      <c r="I44" s="548"/>
      <c r="J44" s="548"/>
      <c r="K44" s="548"/>
      <c r="L44" s="548"/>
      <c r="M44" s="548"/>
      <c r="N44" s="566" t="s">
        <v>207</v>
      </c>
      <c r="O44" s="567"/>
      <c r="P44" s="107">
        <v>332</v>
      </c>
      <c r="Q44" s="107">
        <v>349</v>
      </c>
      <c r="R44" s="107">
        <v>0</v>
      </c>
      <c r="S44" s="107">
        <v>0</v>
      </c>
      <c r="T44" s="455"/>
      <c r="U44" s="458"/>
      <c r="V44" s="461"/>
      <c r="W44" s="464"/>
      <c r="X44" s="82"/>
      <c r="Y44" s="82"/>
      <c r="Z44" s="82"/>
      <c r="AA44" s="99"/>
      <c r="AB44" s="99"/>
      <c r="AC44" s="115"/>
      <c r="AD44" s="115"/>
      <c r="AE44" s="108"/>
      <c r="AF44" s="108"/>
      <c r="AG44" s="115"/>
      <c r="AH44" s="102"/>
      <c r="AI44" s="82"/>
      <c r="AJ44" s="82"/>
      <c r="AK44" s="185"/>
      <c r="AL44" s="102"/>
      <c r="AM44" s="82"/>
      <c r="AN44" s="82"/>
      <c r="AO44" s="82"/>
      <c r="AP44" s="102"/>
      <c r="AQ44" s="102"/>
      <c r="AR44" s="102"/>
      <c r="AS44" s="102"/>
    </row>
    <row r="45" spans="1:45" ht="15.75" thickBot="1" x14ac:dyDescent="0.3">
      <c r="A45" s="615"/>
      <c r="B45" s="579"/>
      <c r="C45" s="564"/>
      <c r="D45" s="565"/>
      <c r="E45" s="570"/>
      <c r="F45" s="571"/>
      <c r="G45" s="576"/>
      <c r="H45" s="577"/>
      <c r="I45" s="549"/>
      <c r="J45" s="549"/>
      <c r="K45" s="549"/>
      <c r="L45" s="549"/>
      <c r="M45" s="549"/>
      <c r="N45" s="566" t="s">
        <v>208</v>
      </c>
      <c r="O45" s="567"/>
      <c r="P45" s="119">
        <v>0.95128939828080228</v>
      </c>
      <c r="Q45" s="119">
        <v>0.80414746543778803</v>
      </c>
      <c r="R45" s="118"/>
      <c r="S45" s="118"/>
      <c r="T45" s="456"/>
      <c r="U45" s="459"/>
      <c r="V45" s="462"/>
      <c r="W45" s="465"/>
      <c r="X45" s="82"/>
      <c r="Y45" s="82"/>
      <c r="Z45" s="82"/>
      <c r="AA45" s="99"/>
      <c r="AB45" s="99"/>
      <c r="AC45" s="115"/>
      <c r="AD45" s="115"/>
      <c r="AE45" s="108"/>
      <c r="AF45" s="108"/>
      <c r="AG45" s="115"/>
      <c r="AH45" s="102"/>
      <c r="AI45" s="82"/>
      <c r="AJ45" s="82"/>
      <c r="AK45" s="185"/>
      <c r="AL45" s="102"/>
      <c r="AM45" s="82"/>
      <c r="AN45" s="82"/>
      <c r="AO45" s="82"/>
      <c r="AP45" s="102"/>
      <c r="AQ45" s="102"/>
      <c r="AR45" s="102"/>
      <c r="AS45" s="102"/>
    </row>
    <row r="46" spans="1:45" ht="15.75" thickBot="1" x14ac:dyDescent="0.3">
      <c r="A46" s="615"/>
      <c r="B46" s="579"/>
      <c r="C46" s="564"/>
      <c r="D46" s="563" t="s">
        <v>245</v>
      </c>
      <c r="E46" s="566" t="s">
        <v>246</v>
      </c>
      <c r="F46" s="567"/>
      <c r="G46" s="572" t="s">
        <v>247</v>
      </c>
      <c r="H46" s="573"/>
      <c r="I46" s="547" t="s">
        <v>25</v>
      </c>
      <c r="J46" s="547" t="s">
        <v>8</v>
      </c>
      <c r="K46" s="547" t="s">
        <v>10</v>
      </c>
      <c r="L46" s="547" t="s">
        <v>12</v>
      </c>
      <c r="M46" s="547" t="s">
        <v>23</v>
      </c>
      <c r="N46" s="113">
        <v>2022</v>
      </c>
      <c r="O46" s="234">
        <v>0.7</v>
      </c>
      <c r="P46" s="234">
        <v>0.65</v>
      </c>
      <c r="Q46" s="234">
        <v>0.65</v>
      </c>
      <c r="R46" s="234">
        <v>0.65</v>
      </c>
      <c r="S46" s="234">
        <v>0.65</v>
      </c>
      <c r="T46" s="454">
        <v>783</v>
      </c>
      <c r="U46" s="457">
        <v>0.66581632653061229</v>
      </c>
      <c r="V46" s="460" t="s">
        <v>35</v>
      </c>
      <c r="W46" s="463">
        <v>2.4332810047095865E-2</v>
      </c>
      <c r="X46" s="82"/>
      <c r="Y46" s="82"/>
      <c r="Z46" s="82"/>
      <c r="AA46" s="99">
        <v>349</v>
      </c>
      <c r="AB46" s="99">
        <v>564</v>
      </c>
      <c r="AC46" s="115">
        <v>0.61879432624113473</v>
      </c>
      <c r="AD46" s="115"/>
      <c r="AE46" s="108">
        <v>434</v>
      </c>
      <c r="AF46" s="108">
        <v>612</v>
      </c>
      <c r="AG46" s="115">
        <v>0.70915032679738566</v>
      </c>
      <c r="AH46" s="102"/>
      <c r="AI46" s="171"/>
      <c r="AJ46" s="171"/>
      <c r="AK46" s="184" t="e">
        <v>#DIV/0!</v>
      </c>
      <c r="AL46" s="102"/>
      <c r="AM46" s="108"/>
      <c r="AN46" s="108"/>
      <c r="AO46" s="211" t="e">
        <v>#DIV/0!</v>
      </c>
      <c r="AP46" s="102"/>
      <c r="AQ46" s="99">
        <v>783</v>
      </c>
      <c r="AR46" s="99">
        <v>1176</v>
      </c>
      <c r="AS46" s="102">
        <v>0.66581632653061229</v>
      </c>
    </row>
    <row r="47" spans="1:45" ht="15.75" thickBot="1" x14ac:dyDescent="0.3">
      <c r="A47" s="615"/>
      <c r="B47" s="579"/>
      <c r="C47" s="564"/>
      <c r="D47" s="564"/>
      <c r="E47" s="568"/>
      <c r="F47" s="569"/>
      <c r="G47" s="574"/>
      <c r="H47" s="575"/>
      <c r="I47" s="548"/>
      <c r="J47" s="548"/>
      <c r="K47" s="548"/>
      <c r="L47" s="548"/>
      <c r="M47" s="548"/>
      <c r="N47" s="566" t="s">
        <v>207</v>
      </c>
      <c r="O47" s="567"/>
      <c r="P47" s="107">
        <v>349</v>
      </c>
      <c r="Q47" s="107">
        <v>434</v>
      </c>
      <c r="R47" s="107">
        <v>0</v>
      </c>
      <c r="S47" s="107">
        <v>0</v>
      </c>
      <c r="T47" s="455"/>
      <c r="U47" s="458"/>
      <c r="V47" s="461"/>
      <c r="W47" s="464"/>
      <c r="X47" s="82"/>
      <c r="Y47" s="82"/>
      <c r="Z47" s="82"/>
      <c r="AA47" s="99"/>
      <c r="AB47" s="99"/>
      <c r="AC47" s="115"/>
      <c r="AD47" s="115"/>
      <c r="AE47" s="108"/>
      <c r="AF47" s="108"/>
      <c r="AG47" s="116"/>
      <c r="AH47" s="102"/>
      <c r="AI47" s="82"/>
      <c r="AJ47" s="82"/>
      <c r="AK47" s="185"/>
      <c r="AL47" s="102"/>
      <c r="AM47" s="82"/>
      <c r="AN47" s="82"/>
      <c r="AO47" s="82"/>
      <c r="AP47" s="102"/>
      <c r="AQ47" s="102"/>
      <c r="AR47" s="102"/>
      <c r="AS47" s="102"/>
    </row>
    <row r="48" spans="1:45" ht="15.75" thickBot="1" x14ac:dyDescent="0.3">
      <c r="A48" s="615"/>
      <c r="B48" s="580"/>
      <c r="C48" s="565"/>
      <c r="D48" s="565"/>
      <c r="E48" s="570"/>
      <c r="F48" s="571"/>
      <c r="G48" s="576"/>
      <c r="H48" s="577"/>
      <c r="I48" s="549"/>
      <c r="J48" s="549"/>
      <c r="K48" s="549"/>
      <c r="L48" s="549"/>
      <c r="M48" s="549"/>
      <c r="N48" s="566" t="s">
        <v>208</v>
      </c>
      <c r="O48" s="567"/>
      <c r="P48" s="119">
        <v>0.61879432624113473</v>
      </c>
      <c r="Q48" s="119">
        <v>0.70915032679738566</v>
      </c>
      <c r="R48" s="118"/>
      <c r="S48" s="118"/>
      <c r="T48" s="456"/>
      <c r="U48" s="459"/>
      <c r="V48" s="462"/>
      <c r="W48" s="465"/>
      <c r="X48" s="82"/>
      <c r="Y48" s="82"/>
      <c r="Z48" s="82"/>
      <c r="AA48" s="99"/>
      <c r="AB48" s="99"/>
      <c r="AC48" s="115"/>
      <c r="AD48" s="115"/>
      <c r="AE48" s="108"/>
      <c r="AF48" s="108"/>
      <c r="AG48" s="116"/>
      <c r="AH48" s="102"/>
      <c r="AI48" s="82"/>
      <c r="AJ48" s="82"/>
      <c r="AK48" s="185"/>
      <c r="AL48" s="102"/>
      <c r="AM48" s="82"/>
      <c r="AN48" s="82"/>
      <c r="AO48" s="82"/>
      <c r="AP48" s="102"/>
      <c r="AQ48" s="102"/>
      <c r="AR48" s="102"/>
      <c r="AS48" s="102"/>
    </row>
    <row r="49" spans="1:45" ht="15.75" thickBot="1" x14ac:dyDescent="0.3">
      <c r="A49" s="615"/>
      <c r="B49" s="578" t="s">
        <v>248</v>
      </c>
      <c r="C49" s="563" t="s">
        <v>249</v>
      </c>
      <c r="D49" s="563" t="s">
        <v>250</v>
      </c>
      <c r="E49" s="566" t="s">
        <v>251</v>
      </c>
      <c r="F49" s="567"/>
      <c r="G49" s="572" t="s">
        <v>252</v>
      </c>
      <c r="H49" s="573"/>
      <c r="I49" s="547" t="s">
        <v>25</v>
      </c>
      <c r="J49" s="547" t="s">
        <v>8</v>
      </c>
      <c r="K49" s="547" t="s">
        <v>10</v>
      </c>
      <c r="L49" s="547" t="s">
        <v>79</v>
      </c>
      <c r="M49" s="547" t="s">
        <v>23</v>
      </c>
      <c r="N49" s="113">
        <v>2022</v>
      </c>
      <c r="O49" s="234">
        <v>0.09</v>
      </c>
      <c r="P49" s="234">
        <v>0.09</v>
      </c>
      <c r="Q49" s="234">
        <v>0.09</v>
      </c>
      <c r="R49" s="234">
        <v>0.09</v>
      </c>
      <c r="S49" s="234">
        <v>0.09</v>
      </c>
      <c r="T49" s="454">
        <v>33</v>
      </c>
      <c r="U49" s="457">
        <v>9.5100864553314124E-2</v>
      </c>
      <c r="V49" s="460" t="s">
        <v>35</v>
      </c>
      <c r="W49" s="463">
        <v>5.6676272814601525E-2</v>
      </c>
      <c r="X49" s="82"/>
      <c r="Y49" s="82"/>
      <c r="Z49" s="82"/>
      <c r="AA49" s="99">
        <v>16</v>
      </c>
      <c r="AB49" s="99">
        <v>182</v>
      </c>
      <c r="AC49" s="115">
        <v>8.7912087912087919E-2</v>
      </c>
      <c r="AD49" s="115"/>
      <c r="AE49" s="108">
        <v>17</v>
      </c>
      <c r="AF49" s="108">
        <v>165</v>
      </c>
      <c r="AG49" s="115">
        <v>0.10303030303030303</v>
      </c>
      <c r="AH49" s="102"/>
      <c r="AI49" s="171"/>
      <c r="AJ49" s="170"/>
      <c r="AK49" s="184" t="e">
        <v>#DIV/0!</v>
      </c>
      <c r="AL49" s="102"/>
      <c r="AM49" s="191"/>
      <c r="AN49" s="191"/>
      <c r="AO49" s="215" t="e">
        <v>#DIV/0!</v>
      </c>
      <c r="AP49" s="102"/>
      <c r="AQ49" s="99">
        <v>33</v>
      </c>
      <c r="AR49" s="99">
        <v>347</v>
      </c>
      <c r="AS49" s="102">
        <v>9.5100864553314124E-2</v>
      </c>
    </row>
    <row r="50" spans="1:45" ht="15.75" thickBot="1" x14ac:dyDescent="0.3">
      <c r="A50" s="615"/>
      <c r="B50" s="579"/>
      <c r="C50" s="564"/>
      <c r="D50" s="564"/>
      <c r="E50" s="568"/>
      <c r="F50" s="569"/>
      <c r="G50" s="574"/>
      <c r="H50" s="575"/>
      <c r="I50" s="548"/>
      <c r="J50" s="548"/>
      <c r="K50" s="548"/>
      <c r="L50" s="548"/>
      <c r="M50" s="548"/>
      <c r="N50" s="566" t="s">
        <v>207</v>
      </c>
      <c r="O50" s="567"/>
      <c r="P50" s="107">
        <v>16</v>
      </c>
      <c r="Q50" s="107">
        <v>17</v>
      </c>
      <c r="R50" s="107">
        <v>0</v>
      </c>
      <c r="S50" s="107">
        <v>0</v>
      </c>
      <c r="T50" s="455"/>
      <c r="U50" s="458"/>
      <c r="V50" s="461"/>
      <c r="W50" s="464"/>
      <c r="X50" s="82"/>
      <c r="Y50" s="82"/>
      <c r="Z50" s="82"/>
      <c r="AA50" s="99"/>
      <c r="AB50" s="99"/>
      <c r="AC50" s="115"/>
      <c r="AD50" s="115"/>
      <c r="AE50" s="108"/>
      <c r="AF50" s="108"/>
      <c r="AG50" s="115"/>
      <c r="AH50" s="102"/>
      <c r="AI50" s="82"/>
      <c r="AJ50" s="82"/>
      <c r="AK50" s="185"/>
      <c r="AL50" s="102"/>
      <c r="AM50" s="82"/>
      <c r="AN50" s="82"/>
      <c r="AO50" s="82"/>
      <c r="AP50" s="102"/>
      <c r="AQ50" s="102"/>
      <c r="AR50" s="102"/>
      <c r="AS50" s="102"/>
    </row>
    <row r="51" spans="1:45" ht="15.75" thickBot="1" x14ac:dyDescent="0.3">
      <c r="A51" s="615"/>
      <c r="B51" s="579"/>
      <c r="C51" s="564"/>
      <c r="D51" s="565"/>
      <c r="E51" s="570"/>
      <c r="F51" s="571"/>
      <c r="G51" s="576"/>
      <c r="H51" s="577"/>
      <c r="I51" s="549"/>
      <c r="J51" s="549"/>
      <c r="K51" s="549"/>
      <c r="L51" s="549"/>
      <c r="M51" s="549"/>
      <c r="N51" s="566" t="s">
        <v>208</v>
      </c>
      <c r="O51" s="567"/>
      <c r="P51" s="119">
        <v>8.7912087912087919E-2</v>
      </c>
      <c r="Q51" s="119">
        <v>0.10303030303030303</v>
      </c>
      <c r="R51" s="118"/>
      <c r="S51" s="118"/>
      <c r="T51" s="456"/>
      <c r="U51" s="459"/>
      <c r="V51" s="462"/>
      <c r="W51" s="465"/>
      <c r="X51" s="82"/>
      <c r="Y51" s="82"/>
      <c r="Z51" s="82"/>
      <c r="AA51" s="99"/>
      <c r="AB51" s="99"/>
      <c r="AC51" s="115"/>
      <c r="AD51" s="115"/>
      <c r="AE51" s="108"/>
      <c r="AF51" s="108"/>
      <c r="AG51" s="115"/>
      <c r="AH51" s="102"/>
      <c r="AI51" s="82"/>
      <c r="AJ51" s="82"/>
      <c r="AK51" s="185"/>
      <c r="AL51" s="102"/>
      <c r="AM51" s="82"/>
      <c r="AN51" s="82"/>
      <c r="AO51" s="82"/>
      <c r="AP51" s="102"/>
      <c r="AQ51" s="102"/>
      <c r="AR51" s="102"/>
      <c r="AS51" s="102"/>
    </row>
    <row r="52" spans="1:45" ht="15.75" thickBot="1" x14ac:dyDescent="0.3">
      <c r="A52" s="615"/>
      <c r="B52" s="579"/>
      <c r="C52" s="564"/>
      <c r="D52" s="563" t="s">
        <v>253</v>
      </c>
      <c r="E52" s="566" t="s">
        <v>254</v>
      </c>
      <c r="F52" s="567"/>
      <c r="G52" s="572" t="s">
        <v>255</v>
      </c>
      <c r="H52" s="573"/>
      <c r="I52" s="547" t="s">
        <v>25</v>
      </c>
      <c r="J52" s="547" t="s">
        <v>8</v>
      </c>
      <c r="K52" s="547" t="s">
        <v>10</v>
      </c>
      <c r="L52" s="547" t="s">
        <v>79</v>
      </c>
      <c r="M52" s="547" t="s">
        <v>23</v>
      </c>
      <c r="N52" s="113">
        <v>2022</v>
      </c>
      <c r="O52" s="234">
        <v>0.12</v>
      </c>
      <c r="P52" s="234">
        <v>0.2</v>
      </c>
      <c r="Q52" s="234">
        <v>0.2</v>
      </c>
      <c r="R52" s="234">
        <v>0.2</v>
      </c>
      <c r="S52" s="234">
        <v>0.2</v>
      </c>
      <c r="T52" s="454">
        <v>97</v>
      </c>
      <c r="U52" s="457">
        <v>0.27953890489913547</v>
      </c>
      <c r="V52" s="460" t="s">
        <v>35</v>
      </c>
      <c r="W52" s="463">
        <v>0.39769452449567733</v>
      </c>
      <c r="X52" s="82"/>
      <c r="Y52" s="82"/>
      <c r="Z52" s="82"/>
      <c r="AA52" s="99">
        <v>41</v>
      </c>
      <c r="AB52" s="99">
        <v>182</v>
      </c>
      <c r="AC52" s="115">
        <v>0.22527472527472528</v>
      </c>
      <c r="AD52" s="115"/>
      <c r="AE52" s="108">
        <v>56</v>
      </c>
      <c r="AF52" s="108">
        <v>165</v>
      </c>
      <c r="AG52" s="115">
        <v>0.33939393939393941</v>
      </c>
      <c r="AH52" s="102"/>
      <c r="AI52" s="171"/>
      <c r="AJ52" s="171"/>
      <c r="AK52" s="184" t="e">
        <v>#DIV/0!</v>
      </c>
      <c r="AL52" s="102"/>
      <c r="AM52" s="191"/>
      <c r="AN52" s="108"/>
      <c r="AO52" s="215" t="e">
        <v>#DIV/0!</v>
      </c>
      <c r="AP52" s="102"/>
      <c r="AQ52" s="99">
        <v>97</v>
      </c>
      <c r="AR52" s="99">
        <v>347</v>
      </c>
      <c r="AS52" s="102">
        <v>0.27953890489913547</v>
      </c>
    </row>
    <row r="53" spans="1:45" ht="15.75" thickBot="1" x14ac:dyDescent="0.3">
      <c r="A53" s="615"/>
      <c r="B53" s="579"/>
      <c r="C53" s="564"/>
      <c r="D53" s="564"/>
      <c r="E53" s="568"/>
      <c r="F53" s="569"/>
      <c r="G53" s="574"/>
      <c r="H53" s="575"/>
      <c r="I53" s="548"/>
      <c r="J53" s="548"/>
      <c r="K53" s="548"/>
      <c r="L53" s="548"/>
      <c r="M53" s="548"/>
      <c r="N53" s="566" t="s">
        <v>207</v>
      </c>
      <c r="O53" s="567"/>
      <c r="P53" s="107">
        <v>41</v>
      </c>
      <c r="Q53" s="107">
        <v>56</v>
      </c>
      <c r="R53" s="107">
        <v>0</v>
      </c>
      <c r="S53" s="107">
        <v>0</v>
      </c>
      <c r="T53" s="455"/>
      <c r="U53" s="458"/>
      <c r="V53" s="461"/>
      <c r="W53" s="464"/>
      <c r="X53" s="82"/>
      <c r="Y53" s="82"/>
      <c r="Z53" s="82"/>
      <c r="AA53" s="99"/>
      <c r="AB53" s="99"/>
      <c r="AC53" s="115"/>
      <c r="AD53" s="115"/>
      <c r="AE53" s="108"/>
      <c r="AF53" s="108"/>
      <c r="AG53" s="115"/>
      <c r="AH53" s="102"/>
      <c r="AI53" s="82"/>
      <c r="AJ53" s="82"/>
      <c r="AK53" s="185"/>
      <c r="AL53" s="102"/>
      <c r="AM53" s="82"/>
      <c r="AN53" s="82"/>
      <c r="AO53" s="82"/>
      <c r="AP53" s="102"/>
      <c r="AQ53" s="102"/>
      <c r="AR53" s="102"/>
      <c r="AS53" s="102"/>
    </row>
    <row r="54" spans="1:45" ht="15.75" thickBot="1" x14ac:dyDescent="0.3">
      <c r="A54" s="615"/>
      <c r="B54" s="579"/>
      <c r="C54" s="564"/>
      <c r="D54" s="565"/>
      <c r="E54" s="570"/>
      <c r="F54" s="571"/>
      <c r="G54" s="576"/>
      <c r="H54" s="577"/>
      <c r="I54" s="549"/>
      <c r="J54" s="549"/>
      <c r="K54" s="549"/>
      <c r="L54" s="549"/>
      <c r="M54" s="549"/>
      <c r="N54" s="566" t="s">
        <v>208</v>
      </c>
      <c r="O54" s="567"/>
      <c r="P54" s="119">
        <v>0.22527472527472528</v>
      </c>
      <c r="Q54" s="119">
        <v>0.33939393939393941</v>
      </c>
      <c r="R54" s="118"/>
      <c r="S54" s="118"/>
      <c r="T54" s="456"/>
      <c r="U54" s="459"/>
      <c r="V54" s="462"/>
      <c r="W54" s="465"/>
      <c r="X54" s="82"/>
      <c r="Y54" s="82"/>
      <c r="Z54" s="82"/>
      <c r="AA54" s="99"/>
      <c r="AB54" s="99"/>
      <c r="AC54" s="115"/>
      <c r="AD54" s="115"/>
      <c r="AE54" s="108"/>
      <c r="AF54" s="108"/>
      <c r="AG54" s="115"/>
      <c r="AH54" s="102"/>
      <c r="AI54" s="82"/>
      <c r="AJ54" s="82"/>
      <c r="AK54" s="185"/>
      <c r="AL54" s="102"/>
      <c r="AM54" s="82"/>
      <c r="AN54" s="82"/>
      <c r="AO54" s="82"/>
      <c r="AP54" s="102"/>
      <c r="AQ54" s="102"/>
      <c r="AR54" s="102"/>
      <c r="AS54" s="102"/>
    </row>
    <row r="55" spans="1:45" ht="15.75" thickBot="1" x14ac:dyDescent="0.3">
      <c r="A55" s="615"/>
      <c r="B55" s="579"/>
      <c r="C55" s="564"/>
      <c r="D55" s="563" t="s">
        <v>256</v>
      </c>
      <c r="E55" s="566" t="s">
        <v>257</v>
      </c>
      <c r="F55" s="567"/>
      <c r="G55" s="572" t="s">
        <v>258</v>
      </c>
      <c r="H55" s="573"/>
      <c r="I55" s="547" t="s">
        <v>25</v>
      </c>
      <c r="J55" s="547" t="s">
        <v>8</v>
      </c>
      <c r="K55" s="547" t="s">
        <v>10</v>
      </c>
      <c r="L55" s="547" t="s">
        <v>12</v>
      </c>
      <c r="M55" s="547" t="s">
        <v>23</v>
      </c>
      <c r="N55" s="113">
        <v>2022</v>
      </c>
      <c r="O55" s="118">
        <v>0.27</v>
      </c>
      <c r="P55" s="118">
        <v>0.3</v>
      </c>
      <c r="Q55" s="118">
        <v>0.3</v>
      </c>
      <c r="R55" s="118">
        <v>0.3</v>
      </c>
      <c r="S55" s="118">
        <v>0.3</v>
      </c>
      <c r="T55" s="454">
        <v>184</v>
      </c>
      <c r="U55" s="457">
        <v>0.53025936599423629</v>
      </c>
      <c r="V55" s="460" t="s">
        <v>35</v>
      </c>
      <c r="W55" s="463">
        <v>0.76753121998078777</v>
      </c>
      <c r="X55" s="82"/>
      <c r="Y55" s="82"/>
      <c r="Z55" s="82"/>
      <c r="AA55" s="99">
        <v>77</v>
      </c>
      <c r="AB55" s="99">
        <v>182</v>
      </c>
      <c r="AC55" s="115">
        <v>0.42307692307692307</v>
      </c>
      <c r="AD55" s="115"/>
      <c r="AE55" s="108">
        <v>107</v>
      </c>
      <c r="AF55" s="108">
        <v>165</v>
      </c>
      <c r="AG55" s="115">
        <v>0.64848484848484844</v>
      </c>
      <c r="AH55" s="102"/>
      <c r="AI55" s="171"/>
      <c r="AJ55" s="171"/>
      <c r="AK55" s="184" t="e">
        <v>#DIV/0!</v>
      </c>
      <c r="AL55" s="102"/>
      <c r="AM55" s="191"/>
      <c r="AN55" s="108"/>
      <c r="AO55" s="215" t="e">
        <v>#DIV/0!</v>
      </c>
      <c r="AP55" s="102"/>
      <c r="AQ55" s="99">
        <v>184</v>
      </c>
      <c r="AR55" s="99">
        <v>347</v>
      </c>
      <c r="AS55" s="102">
        <v>0.53025936599423629</v>
      </c>
    </row>
    <row r="56" spans="1:45" ht="15.75" thickBot="1" x14ac:dyDescent="0.3">
      <c r="A56" s="615"/>
      <c r="B56" s="579"/>
      <c r="C56" s="564"/>
      <c r="D56" s="564"/>
      <c r="E56" s="568"/>
      <c r="F56" s="569"/>
      <c r="G56" s="574"/>
      <c r="H56" s="575"/>
      <c r="I56" s="548"/>
      <c r="J56" s="548"/>
      <c r="K56" s="548"/>
      <c r="L56" s="548"/>
      <c r="M56" s="548"/>
      <c r="N56" s="566" t="s">
        <v>207</v>
      </c>
      <c r="O56" s="567"/>
      <c r="P56" s="107">
        <v>77</v>
      </c>
      <c r="Q56" s="107">
        <v>107</v>
      </c>
      <c r="R56" s="107">
        <v>0</v>
      </c>
      <c r="S56" s="107">
        <v>0</v>
      </c>
      <c r="T56" s="455"/>
      <c r="U56" s="458"/>
      <c r="V56" s="461"/>
      <c r="W56" s="464"/>
      <c r="X56" s="82"/>
      <c r="Y56" s="82"/>
      <c r="Z56" s="82"/>
      <c r="AA56" s="99"/>
      <c r="AB56" s="99"/>
      <c r="AC56" s="115"/>
      <c r="AD56" s="115"/>
      <c r="AE56" s="108"/>
      <c r="AF56" s="108"/>
      <c r="AG56" s="115"/>
      <c r="AH56" s="102"/>
      <c r="AI56" s="82"/>
      <c r="AJ56" s="82"/>
      <c r="AK56" s="185"/>
      <c r="AL56" s="102"/>
      <c r="AM56" s="82"/>
      <c r="AN56" s="82"/>
      <c r="AO56" s="82"/>
      <c r="AP56" s="102"/>
      <c r="AQ56" s="102"/>
      <c r="AR56" s="102"/>
      <c r="AS56" s="102"/>
    </row>
    <row r="57" spans="1:45" ht="15.75" thickBot="1" x14ac:dyDescent="0.3">
      <c r="A57" s="615"/>
      <c r="B57" s="579"/>
      <c r="C57" s="564"/>
      <c r="D57" s="565"/>
      <c r="E57" s="570"/>
      <c r="F57" s="571"/>
      <c r="G57" s="576"/>
      <c r="H57" s="577"/>
      <c r="I57" s="549"/>
      <c r="J57" s="549"/>
      <c r="K57" s="549"/>
      <c r="L57" s="549"/>
      <c r="M57" s="549"/>
      <c r="N57" s="566" t="s">
        <v>208</v>
      </c>
      <c r="O57" s="567"/>
      <c r="P57" s="119">
        <v>0.42307692307692307</v>
      </c>
      <c r="Q57" s="119">
        <v>0.64848484848484844</v>
      </c>
      <c r="R57" s="118"/>
      <c r="S57" s="118"/>
      <c r="T57" s="456"/>
      <c r="U57" s="459"/>
      <c r="V57" s="462"/>
      <c r="W57" s="465"/>
      <c r="X57" s="82"/>
      <c r="Y57" s="82"/>
      <c r="Z57" s="82"/>
      <c r="AA57" s="99"/>
      <c r="AB57" s="99"/>
      <c r="AC57" s="115"/>
      <c r="AD57" s="115"/>
      <c r="AE57" s="108"/>
      <c r="AF57" s="108"/>
      <c r="AG57" s="115"/>
      <c r="AH57" s="102"/>
      <c r="AI57" s="82"/>
      <c r="AJ57" s="82"/>
      <c r="AK57" s="185"/>
      <c r="AL57" s="102"/>
      <c r="AM57" s="82"/>
      <c r="AN57" s="82"/>
      <c r="AO57" s="82"/>
      <c r="AP57" s="102"/>
      <c r="AQ57" s="102"/>
      <c r="AR57" s="102"/>
      <c r="AS57" s="102"/>
    </row>
    <row r="58" spans="1:45" ht="15.75" thickBot="1" x14ac:dyDescent="0.3">
      <c r="A58" s="615"/>
      <c r="B58" s="579"/>
      <c r="C58" s="564"/>
      <c r="D58" s="563" t="s">
        <v>259</v>
      </c>
      <c r="E58" s="566" t="s">
        <v>260</v>
      </c>
      <c r="F58" s="567"/>
      <c r="G58" s="572" t="s">
        <v>261</v>
      </c>
      <c r="H58" s="573"/>
      <c r="I58" s="547" t="s">
        <v>25</v>
      </c>
      <c r="J58" s="547" t="s">
        <v>8</v>
      </c>
      <c r="K58" s="547" t="s">
        <v>10</v>
      </c>
      <c r="L58" s="547" t="s">
        <v>12</v>
      </c>
      <c r="M58" s="547" t="s">
        <v>23</v>
      </c>
      <c r="N58" s="113">
        <v>2022</v>
      </c>
      <c r="O58" s="118">
        <v>0.95</v>
      </c>
      <c r="P58" s="118">
        <v>0.95</v>
      </c>
      <c r="Q58" s="118">
        <v>0.95</v>
      </c>
      <c r="R58" s="118">
        <v>0.95</v>
      </c>
      <c r="S58" s="118">
        <v>0.95</v>
      </c>
      <c r="T58" s="454">
        <v>347</v>
      </c>
      <c r="U58" s="457">
        <v>1.0146198830409356</v>
      </c>
      <c r="V58" s="460" t="s">
        <v>35</v>
      </c>
      <c r="W58" s="463">
        <v>6.8020929516774409E-2</v>
      </c>
      <c r="X58" s="82"/>
      <c r="Y58" s="82"/>
      <c r="Z58" s="82"/>
      <c r="AA58" s="99">
        <v>182</v>
      </c>
      <c r="AB58" s="99">
        <v>177</v>
      </c>
      <c r="AC58" s="115">
        <v>1.0282485875706215</v>
      </c>
      <c r="AD58" s="115"/>
      <c r="AE58" s="108">
        <v>165</v>
      </c>
      <c r="AF58" s="108">
        <v>165</v>
      </c>
      <c r="AG58" s="115">
        <v>1</v>
      </c>
      <c r="AH58" s="102"/>
      <c r="AI58" s="171"/>
      <c r="AJ58" s="171"/>
      <c r="AK58" s="184" t="e">
        <v>#DIV/0!</v>
      </c>
      <c r="AL58" s="102"/>
      <c r="AM58" s="108"/>
      <c r="AN58" s="191"/>
      <c r="AO58" s="211" t="e">
        <v>#DIV/0!</v>
      </c>
      <c r="AP58" s="102"/>
      <c r="AQ58" s="99">
        <v>347</v>
      </c>
      <c r="AR58" s="99">
        <v>342</v>
      </c>
      <c r="AS58" s="102">
        <v>1.0146198830409356</v>
      </c>
    </row>
    <row r="59" spans="1:45" ht="15.75" thickBot="1" x14ac:dyDescent="0.3">
      <c r="A59" s="615"/>
      <c r="B59" s="579"/>
      <c r="C59" s="564"/>
      <c r="D59" s="564"/>
      <c r="E59" s="568"/>
      <c r="F59" s="569"/>
      <c r="G59" s="574"/>
      <c r="H59" s="575"/>
      <c r="I59" s="548"/>
      <c r="J59" s="548"/>
      <c r="K59" s="548"/>
      <c r="L59" s="548"/>
      <c r="M59" s="548"/>
      <c r="N59" s="566" t="s">
        <v>207</v>
      </c>
      <c r="O59" s="567"/>
      <c r="P59" s="107">
        <v>182</v>
      </c>
      <c r="Q59" s="107">
        <v>165</v>
      </c>
      <c r="R59" s="107">
        <v>0</v>
      </c>
      <c r="S59" s="107">
        <v>0</v>
      </c>
      <c r="T59" s="455"/>
      <c r="U59" s="458"/>
      <c r="V59" s="461"/>
      <c r="W59" s="464"/>
      <c r="X59" s="82"/>
      <c r="Y59" s="82"/>
      <c r="Z59" s="82"/>
      <c r="AA59" s="99"/>
      <c r="AB59" s="99"/>
      <c r="AC59" s="115"/>
      <c r="AD59" s="115"/>
      <c r="AE59" s="108"/>
      <c r="AF59" s="108"/>
      <c r="AG59" s="116"/>
      <c r="AH59" s="102"/>
      <c r="AI59" s="82"/>
      <c r="AJ59" s="82"/>
      <c r="AK59" s="185"/>
      <c r="AL59" s="102"/>
      <c r="AM59" s="82"/>
      <c r="AN59" s="82"/>
      <c r="AO59" s="82"/>
      <c r="AP59" s="102"/>
      <c r="AQ59" s="102"/>
      <c r="AR59" s="102"/>
      <c r="AS59" s="102"/>
    </row>
    <row r="60" spans="1:45" ht="15.75" thickBot="1" x14ac:dyDescent="0.3">
      <c r="A60" s="615"/>
      <c r="B60" s="580"/>
      <c r="C60" s="565"/>
      <c r="D60" s="565"/>
      <c r="E60" s="570"/>
      <c r="F60" s="571"/>
      <c r="G60" s="576"/>
      <c r="H60" s="577"/>
      <c r="I60" s="549"/>
      <c r="J60" s="549"/>
      <c r="K60" s="549"/>
      <c r="L60" s="549"/>
      <c r="M60" s="549"/>
      <c r="N60" s="566" t="s">
        <v>208</v>
      </c>
      <c r="O60" s="567"/>
      <c r="P60" s="119">
        <v>1.0282485875706215</v>
      </c>
      <c r="Q60" s="119">
        <v>1</v>
      </c>
      <c r="R60" s="118"/>
      <c r="S60" s="118"/>
      <c r="T60" s="456"/>
      <c r="U60" s="459"/>
      <c r="V60" s="462"/>
      <c r="W60" s="465"/>
      <c r="X60" s="82"/>
      <c r="Y60" s="82"/>
      <c r="Z60" s="82"/>
      <c r="AA60" s="99"/>
      <c r="AB60" s="99"/>
      <c r="AC60" s="115"/>
      <c r="AD60" s="115"/>
      <c r="AE60" s="108"/>
      <c r="AF60" s="108"/>
      <c r="AG60" s="116"/>
      <c r="AH60" s="102"/>
      <c r="AI60" s="82"/>
      <c r="AJ60" s="82"/>
      <c r="AK60" s="185"/>
      <c r="AL60" s="102"/>
      <c r="AM60" s="82"/>
      <c r="AN60" s="82"/>
      <c r="AO60" s="82"/>
      <c r="AP60" s="102"/>
      <c r="AQ60" s="102"/>
      <c r="AR60" s="102"/>
      <c r="AS60" s="102"/>
    </row>
    <row r="61" spans="1:45" ht="15.75" thickBot="1" x14ac:dyDescent="0.3">
      <c r="A61" s="615"/>
      <c r="B61" s="578" t="s">
        <v>262</v>
      </c>
      <c r="C61" s="563" t="s">
        <v>263</v>
      </c>
      <c r="D61" s="563" t="s">
        <v>264</v>
      </c>
      <c r="E61" s="566" t="s">
        <v>265</v>
      </c>
      <c r="F61" s="567"/>
      <c r="G61" s="572" t="s">
        <v>266</v>
      </c>
      <c r="H61" s="573"/>
      <c r="I61" s="547" t="s">
        <v>25</v>
      </c>
      <c r="J61" s="547" t="s">
        <v>8</v>
      </c>
      <c r="K61" s="547" t="s">
        <v>10</v>
      </c>
      <c r="L61" s="547" t="s">
        <v>12</v>
      </c>
      <c r="M61" s="547" t="s">
        <v>23</v>
      </c>
      <c r="N61" s="113">
        <v>2019</v>
      </c>
      <c r="O61" s="118">
        <v>0.7</v>
      </c>
      <c r="P61" s="118">
        <v>0.7</v>
      </c>
      <c r="Q61" s="118">
        <v>0.7</v>
      </c>
      <c r="R61" s="118">
        <v>0.7</v>
      </c>
      <c r="S61" s="118">
        <v>0.7</v>
      </c>
      <c r="T61" s="454">
        <v>826</v>
      </c>
      <c r="U61" s="457">
        <v>0.70238095238095233</v>
      </c>
      <c r="V61" s="460" t="s">
        <v>35</v>
      </c>
      <c r="W61" s="463">
        <v>3.4013605442175798E-3</v>
      </c>
      <c r="X61" s="82"/>
      <c r="Y61" s="82"/>
      <c r="Z61" s="82"/>
      <c r="AA61" s="99">
        <v>392</v>
      </c>
      <c r="AB61" s="99">
        <v>564</v>
      </c>
      <c r="AC61" s="115">
        <v>0.69503546099290781</v>
      </c>
      <c r="AD61" s="115"/>
      <c r="AE61" s="108">
        <v>434</v>
      </c>
      <c r="AF61" s="108">
        <v>612</v>
      </c>
      <c r="AG61" s="239">
        <v>0.70915032679738566</v>
      </c>
      <c r="AH61" s="102"/>
      <c r="AI61" s="171"/>
      <c r="AJ61" s="171"/>
      <c r="AK61" s="184" t="e">
        <v>#DIV/0!</v>
      </c>
      <c r="AL61" s="102"/>
      <c r="AM61" s="191"/>
      <c r="AN61" s="108"/>
      <c r="AO61" s="211" t="e">
        <v>#DIV/0!</v>
      </c>
      <c r="AP61" s="102"/>
      <c r="AQ61" s="99">
        <v>826</v>
      </c>
      <c r="AR61" s="99">
        <v>1176</v>
      </c>
      <c r="AS61" s="102">
        <v>0.70238095238095233</v>
      </c>
    </row>
    <row r="62" spans="1:45" ht="15.75" thickBot="1" x14ac:dyDescent="0.3">
      <c r="A62" s="120"/>
      <c r="B62" s="579"/>
      <c r="C62" s="564"/>
      <c r="D62" s="564"/>
      <c r="E62" s="568"/>
      <c r="F62" s="569"/>
      <c r="G62" s="574"/>
      <c r="H62" s="575"/>
      <c r="I62" s="548"/>
      <c r="J62" s="548"/>
      <c r="K62" s="548"/>
      <c r="L62" s="548"/>
      <c r="M62" s="548"/>
      <c r="N62" s="566" t="s">
        <v>207</v>
      </c>
      <c r="O62" s="567"/>
      <c r="P62" s="107">
        <v>392</v>
      </c>
      <c r="Q62" s="107">
        <v>434</v>
      </c>
      <c r="R62" s="107">
        <v>0</v>
      </c>
      <c r="S62" s="107">
        <v>0</v>
      </c>
      <c r="T62" s="455"/>
      <c r="U62" s="458"/>
      <c r="V62" s="461"/>
      <c r="W62" s="464"/>
      <c r="X62" s="82"/>
      <c r="Y62" s="82"/>
      <c r="Z62" s="82"/>
      <c r="AA62" s="99"/>
      <c r="AB62" s="99"/>
      <c r="AC62" s="115"/>
      <c r="AD62" s="115"/>
      <c r="AE62" s="108"/>
      <c r="AF62" s="108"/>
      <c r="AG62" s="239"/>
      <c r="AH62" s="102"/>
      <c r="AI62" s="82"/>
      <c r="AJ62" s="82"/>
      <c r="AK62" s="185"/>
      <c r="AL62" s="102"/>
      <c r="AM62" s="82"/>
      <c r="AN62" s="82"/>
      <c r="AO62" s="82"/>
      <c r="AP62" s="102"/>
      <c r="AQ62" s="102"/>
      <c r="AR62" s="102"/>
      <c r="AS62" s="102"/>
    </row>
    <row r="63" spans="1:45" ht="15.75" thickBot="1" x14ac:dyDescent="0.3">
      <c r="A63" s="120"/>
      <c r="B63" s="580"/>
      <c r="C63" s="565"/>
      <c r="D63" s="565"/>
      <c r="E63" s="570"/>
      <c r="F63" s="571"/>
      <c r="G63" s="576"/>
      <c r="H63" s="577"/>
      <c r="I63" s="549"/>
      <c r="J63" s="549"/>
      <c r="K63" s="549"/>
      <c r="L63" s="549"/>
      <c r="M63" s="549"/>
      <c r="N63" s="566" t="s">
        <v>208</v>
      </c>
      <c r="O63" s="567"/>
      <c r="P63" s="119">
        <v>0.69503546099290781</v>
      </c>
      <c r="Q63" s="119">
        <v>0.70915032679738566</v>
      </c>
      <c r="R63" s="118"/>
      <c r="S63" s="118"/>
      <c r="T63" s="456"/>
      <c r="U63" s="459"/>
      <c r="V63" s="462"/>
      <c r="W63" s="465"/>
      <c r="X63" s="82"/>
      <c r="Y63" s="82"/>
      <c r="Z63" s="82"/>
      <c r="AA63" s="99"/>
      <c r="AB63" s="99"/>
      <c r="AC63" s="115"/>
      <c r="AD63" s="115"/>
      <c r="AE63" s="108"/>
      <c r="AF63" s="108"/>
      <c r="AG63" s="239"/>
      <c r="AH63" s="102"/>
      <c r="AI63" s="82"/>
      <c r="AJ63" s="82"/>
      <c r="AK63" s="185"/>
      <c r="AL63" s="102"/>
      <c r="AM63" s="82"/>
      <c r="AN63" s="82"/>
      <c r="AO63" s="82"/>
      <c r="AP63" s="102"/>
      <c r="AQ63" s="102"/>
      <c r="AR63" s="102"/>
      <c r="AS63" s="102"/>
    </row>
    <row r="64" spans="1:45" ht="15.75" thickBot="1" x14ac:dyDescent="0.3">
      <c r="A64" s="601" t="s">
        <v>267</v>
      </c>
      <c r="B64" s="602" t="s">
        <v>268</v>
      </c>
      <c r="C64" s="592" t="s">
        <v>269</v>
      </c>
      <c r="D64" s="592" t="s">
        <v>270</v>
      </c>
      <c r="E64" s="587" t="s">
        <v>271</v>
      </c>
      <c r="F64" s="588"/>
      <c r="G64" s="609" t="s">
        <v>272</v>
      </c>
      <c r="H64" s="610"/>
      <c r="I64" s="584" t="s">
        <v>25</v>
      </c>
      <c r="J64" s="584" t="s">
        <v>8</v>
      </c>
      <c r="K64" s="584" t="s">
        <v>10</v>
      </c>
      <c r="L64" s="584" t="s">
        <v>12</v>
      </c>
      <c r="M64" s="584" t="s">
        <v>23</v>
      </c>
      <c r="N64" s="121">
        <v>2022</v>
      </c>
      <c r="O64" s="231">
        <v>0.4</v>
      </c>
      <c r="P64" s="231">
        <v>0.45</v>
      </c>
      <c r="Q64" s="231">
        <v>0.45</v>
      </c>
      <c r="R64" s="231">
        <v>0.45</v>
      </c>
      <c r="S64" s="231">
        <v>0.45</v>
      </c>
      <c r="T64" s="622">
        <v>646</v>
      </c>
      <c r="U64" s="595">
        <v>0.4795842613214551</v>
      </c>
      <c r="V64" s="598" t="s">
        <v>35</v>
      </c>
      <c r="W64" s="619">
        <v>6.5742802936566758E-2</v>
      </c>
      <c r="X64" s="82"/>
      <c r="Y64" s="82"/>
      <c r="Z64" s="82"/>
      <c r="AA64" s="99">
        <v>302</v>
      </c>
      <c r="AB64" s="99">
        <v>548</v>
      </c>
      <c r="AC64" s="115">
        <v>0.55109489051094895</v>
      </c>
      <c r="AD64" s="115"/>
      <c r="AE64" s="124">
        <v>344</v>
      </c>
      <c r="AF64" s="124">
        <v>799</v>
      </c>
      <c r="AG64" s="240">
        <v>0.4305381727158949</v>
      </c>
      <c r="AH64" s="115"/>
      <c r="AI64" s="171"/>
      <c r="AJ64" s="171"/>
      <c r="AK64" s="184" t="e">
        <v>#DIV/0!</v>
      </c>
      <c r="AL64" s="115"/>
      <c r="AM64" s="194"/>
      <c r="AN64" s="194"/>
      <c r="AO64" s="211" t="e">
        <v>#DIV/0!</v>
      </c>
      <c r="AP64" s="115"/>
      <c r="AQ64" s="99">
        <v>646</v>
      </c>
      <c r="AR64" s="99">
        <v>1347</v>
      </c>
      <c r="AS64" s="102">
        <v>0.4795842613214551</v>
      </c>
    </row>
    <row r="65" spans="1:45" ht="15.75" thickBot="1" x14ac:dyDescent="0.3">
      <c r="A65" s="601"/>
      <c r="B65" s="603"/>
      <c r="C65" s="593"/>
      <c r="D65" s="593"/>
      <c r="E65" s="605"/>
      <c r="F65" s="606"/>
      <c r="G65" s="611"/>
      <c r="H65" s="612"/>
      <c r="I65" s="585"/>
      <c r="J65" s="585"/>
      <c r="K65" s="585"/>
      <c r="L65" s="585"/>
      <c r="M65" s="585"/>
      <c r="N65" s="587" t="s">
        <v>207</v>
      </c>
      <c r="O65" s="588"/>
      <c r="P65" s="125">
        <v>302</v>
      </c>
      <c r="Q65" s="126">
        <v>344</v>
      </c>
      <c r="R65" s="123">
        <v>0</v>
      </c>
      <c r="S65" s="125">
        <v>0</v>
      </c>
      <c r="T65" s="623"/>
      <c r="U65" s="596"/>
      <c r="V65" s="599"/>
      <c r="W65" s="620"/>
      <c r="X65" s="82"/>
      <c r="Y65" s="82"/>
      <c r="Z65" s="82"/>
      <c r="AA65" s="99"/>
      <c r="AB65" s="99"/>
      <c r="AC65" s="115"/>
      <c r="AD65" s="115"/>
      <c r="AE65" s="124"/>
      <c r="AF65" s="124"/>
      <c r="AG65" s="240"/>
      <c r="AH65" s="115"/>
      <c r="AI65" s="82"/>
      <c r="AJ65" s="82"/>
      <c r="AK65" s="185"/>
      <c r="AL65" s="115"/>
      <c r="AM65" s="82"/>
      <c r="AN65" s="82"/>
      <c r="AO65" s="82"/>
      <c r="AP65" s="115"/>
      <c r="AQ65" s="115"/>
      <c r="AR65" s="115"/>
      <c r="AS65" s="115"/>
    </row>
    <row r="66" spans="1:45" ht="15.75" thickBot="1" x14ac:dyDescent="0.3">
      <c r="A66" s="601"/>
      <c r="B66" s="603"/>
      <c r="C66" s="593"/>
      <c r="D66" s="594"/>
      <c r="E66" s="607"/>
      <c r="F66" s="608"/>
      <c r="G66" s="613"/>
      <c r="H66" s="614"/>
      <c r="I66" s="586"/>
      <c r="J66" s="586"/>
      <c r="K66" s="586"/>
      <c r="L66" s="586"/>
      <c r="M66" s="586"/>
      <c r="N66" s="587" t="s">
        <v>208</v>
      </c>
      <c r="O66" s="588"/>
      <c r="P66" s="127">
        <v>0.55109489051094895</v>
      </c>
      <c r="Q66" s="127">
        <v>0.4305381727158949</v>
      </c>
      <c r="R66" s="131"/>
      <c r="S66" s="131"/>
      <c r="T66" s="624"/>
      <c r="U66" s="597"/>
      <c r="V66" s="600"/>
      <c r="W66" s="621"/>
      <c r="X66" s="82"/>
      <c r="Y66" s="82"/>
      <c r="Z66" s="82"/>
      <c r="AA66" s="99"/>
      <c r="AB66" s="99"/>
      <c r="AC66" s="115"/>
      <c r="AD66" s="115"/>
      <c r="AE66" s="124"/>
      <c r="AF66" s="124"/>
      <c r="AG66" s="240"/>
      <c r="AH66" s="115"/>
      <c r="AI66" s="82"/>
      <c r="AJ66" s="82"/>
      <c r="AK66" s="185"/>
      <c r="AL66" s="115"/>
      <c r="AM66" s="82"/>
      <c r="AN66" s="82"/>
      <c r="AO66" s="82"/>
      <c r="AP66" s="115"/>
      <c r="AQ66" s="115"/>
      <c r="AR66" s="115"/>
      <c r="AS66" s="115"/>
    </row>
    <row r="67" spans="1:45" ht="20.25" thickBot="1" x14ac:dyDescent="0.3">
      <c r="A67" s="601"/>
      <c r="B67" s="603"/>
      <c r="C67" s="593"/>
      <c r="D67" s="592" t="s">
        <v>273</v>
      </c>
      <c r="E67" s="587" t="s">
        <v>274</v>
      </c>
      <c r="F67" s="588"/>
      <c r="G67" s="609" t="s">
        <v>275</v>
      </c>
      <c r="H67" s="610"/>
      <c r="I67" s="584" t="s">
        <v>25</v>
      </c>
      <c r="J67" s="584" t="s">
        <v>8</v>
      </c>
      <c r="K67" s="584" t="s">
        <v>10</v>
      </c>
      <c r="L67" s="584" t="s">
        <v>12</v>
      </c>
      <c r="M67" s="584" t="s">
        <v>19</v>
      </c>
      <c r="N67" s="121">
        <v>2022</v>
      </c>
      <c r="O67" s="231">
        <v>0.06</v>
      </c>
      <c r="P67" s="231">
        <v>0.06</v>
      </c>
      <c r="Q67" s="231">
        <v>0.06</v>
      </c>
      <c r="R67" s="231">
        <v>0.06</v>
      </c>
      <c r="S67" s="231">
        <v>0.06</v>
      </c>
      <c r="T67" s="622">
        <v>646</v>
      </c>
      <c r="U67" s="595">
        <v>-4.2962962962962981E-2</v>
      </c>
      <c r="V67" s="625" t="s">
        <v>37</v>
      </c>
      <c r="W67" s="619">
        <v>-1.7160493827160497</v>
      </c>
      <c r="X67" s="82"/>
      <c r="Y67" s="82"/>
      <c r="Z67" s="82"/>
      <c r="AA67" s="99">
        <v>302</v>
      </c>
      <c r="AB67" s="99">
        <v>349</v>
      </c>
      <c r="AC67" s="115">
        <v>-0.13467048710601714</v>
      </c>
      <c r="AD67" s="115"/>
      <c r="AE67" s="128">
        <v>344</v>
      </c>
      <c r="AF67" s="129">
        <v>326</v>
      </c>
      <c r="AG67" s="240">
        <v>5.5214723926380271E-2</v>
      </c>
      <c r="AH67" s="115"/>
      <c r="AI67" s="171"/>
      <c r="AJ67" s="171"/>
      <c r="AK67" s="184" t="e">
        <v>#DIV/0!</v>
      </c>
      <c r="AL67" s="115"/>
      <c r="AM67" s="108"/>
      <c r="AN67" s="195"/>
      <c r="AO67" s="211" t="e">
        <v>#DIV/0!</v>
      </c>
      <c r="AP67" s="115"/>
      <c r="AQ67" s="99">
        <v>646</v>
      </c>
      <c r="AR67" s="99">
        <v>675</v>
      </c>
      <c r="AS67" s="102">
        <v>-4.2962962962962981E-2</v>
      </c>
    </row>
    <row r="68" spans="1:45" ht="15.75" thickBot="1" x14ac:dyDescent="0.3">
      <c r="A68" s="601"/>
      <c r="B68" s="603"/>
      <c r="C68" s="593"/>
      <c r="D68" s="593"/>
      <c r="E68" s="605"/>
      <c r="F68" s="606"/>
      <c r="G68" s="611"/>
      <c r="H68" s="612"/>
      <c r="I68" s="585"/>
      <c r="J68" s="585"/>
      <c r="K68" s="585"/>
      <c r="L68" s="585"/>
      <c r="M68" s="585"/>
      <c r="N68" s="587" t="s">
        <v>207</v>
      </c>
      <c r="O68" s="588"/>
      <c r="P68" s="123">
        <v>302</v>
      </c>
      <c r="Q68" s="123">
        <v>344</v>
      </c>
      <c r="R68" s="123">
        <v>0</v>
      </c>
      <c r="S68" s="123">
        <v>0</v>
      </c>
      <c r="T68" s="623"/>
      <c r="U68" s="596"/>
      <c r="V68" s="626"/>
      <c r="W68" s="620"/>
      <c r="X68" s="82"/>
      <c r="Y68" s="82"/>
      <c r="Z68" s="82"/>
      <c r="AA68" s="99"/>
      <c r="AB68" s="99"/>
      <c r="AC68" s="115"/>
      <c r="AD68" s="115"/>
      <c r="AE68" s="128"/>
      <c r="AF68" s="129"/>
      <c r="AG68" s="240"/>
      <c r="AH68" s="115"/>
      <c r="AI68" s="82"/>
      <c r="AJ68" s="82"/>
      <c r="AK68" s="185"/>
      <c r="AL68" s="115"/>
      <c r="AM68" s="82"/>
      <c r="AN68" s="82"/>
      <c r="AO68" s="82"/>
      <c r="AP68" s="115"/>
      <c r="AQ68" s="115"/>
      <c r="AR68" s="115"/>
      <c r="AS68" s="115"/>
    </row>
    <row r="69" spans="1:45" ht="15.75" thickBot="1" x14ac:dyDescent="0.3">
      <c r="A69" s="601"/>
      <c r="B69" s="603"/>
      <c r="C69" s="593"/>
      <c r="D69" s="594"/>
      <c r="E69" s="607"/>
      <c r="F69" s="608"/>
      <c r="G69" s="613"/>
      <c r="H69" s="614"/>
      <c r="I69" s="586"/>
      <c r="J69" s="586"/>
      <c r="K69" s="586"/>
      <c r="L69" s="586"/>
      <c r="M69" s="586"/>
      <c r="N69" s="587" t="s">
        <v>208</v>
      </c>
      <c r="O69" s="588"/>
      <c r="P69" s="127">
        <v>-0.13467048710601714</v>
      </c>
      <c r="Q69" s="127">
        <v>5.5214723926380271E-2</v>
      </c>
      <c r="R69" s="131"/>
      <c r="S69" s="131"/>
      <c r="T69" s="624"/>
      <c r="U69" s="597"/>
      <c r="V69" s="627"/>
      <c r="W69" s="621"/>
      <c r="X69" s="82"/>
      <c r="Y69" s="82"/>
      <c r="Z69" s="82"/>
      <c r="AA69" s="99"/>
      <c r="AB69" s="99"/>
      <c r="AC69" s="115"/>
      <c r="AD69" s="115"/>
      <c r="AE69" s="128"/>
      <c r="AF69" s="129"/>
      <c r="AG69" s="240"/>
      <c r="AH69" s="115"/>
      <c r="AI69" s="82"/>
      <c r="AJ69" s="82"/>
      <c r="AK69" s="185"/>
      <c r="AL69" s="115"/>
      <c r="AM69" s="82"/>
      <c r="AN69" s="82"/>
      <c r="AO69" s="82"/>
      <c r="AP69" s="115"/>
      <c r="AQ69" s="115"/>
      <c r="AR69" s="115"/>
      <c r="AS69" s="115"/>
    </row>
    <row r="70" spans="1:45" ht="15.75" thickBot="1" x14ac:dyDescent="0.3">
      <c r="A70" s="601"/>
      <c r="B70" s="603"/>
      <c r="C70" s="593"/>
      <c r="D70" s="592" t="s">
        <v>276</v>
      </c>
      <c r="E70" s="587" t="s">
        <v>277</v>
      </c>
      <c r="F70" s="588"/>
      <c r="G70" s="609" t="s">
        <v>278</v>
      </c>
      <c r="H70" s="610"/>
      <c r="I70" s="584" t="s">
        <v>25</v>
      </c>
      <c r="J70" s="584" t="s">
        <v>8</v>
      </c>
      <c r="K70" s="584" t="s">
        <v>10</v>
      </c>
      <c r="L70" s="584" t="s">
        <v>12</v>
      </c>
      <c r="M70" s="584" t="s">
        <v>23</v>
      </c>
      <c r="N70" s="121">
        <v>2022</v>
      </c>
      <c r="O70" s="231">
        <v>0.75</v>
      </c>
      <c r="P70" s="231">
        <v>0.65</v>
      </c>
      <c r="Q70" s="231">
        <v>0.65</v>
      </c>
      <c r="R70" s="231">
        <v>0.65</v>
      </c>
      <c r="S70" s="231">
        <v>0.65</v>
      </c>
      <c r="T70" s="622">
        <v>230</v>
      </c>
      <c r="U70" s="595">
        <v>0.98290598290598286</v>
      </c>
      <c r="V70" s="598" t="s">
        <v>35</v>
      </c>
      <c r="W70" s="619">
        <v>0.51216305062458889</v>
      </c>
      <c r="X70" s="82"/>
      <c r="Y70" s="82"/>
      <c r="Z70" s="82"/>
      <c r="AA70" s="99">
        <v>144</v>
      </c>
      <c r="AB70" s="99">
        <v>121</v>
      </c>
      <c r="AC70" s="115">
        <v>1.1900826446280992</v>
      </c>
      <c r="AD70" s="115"/>
      <c r="AE70" s="130">
        <v>86</v>
      </c>
      <c r="AF70" s="124">
        <v>113</v>
      </c>
      <c r="AG70" s="240">
        <v>0.76106194690265483</v>
      </c>
      <c r="AH70" s="115"/>
      <c r="AI70" s="171"/>
      <c r="AJ70" s="171"/>
      <c r="AK70" s="184" t="e">
        <v>#DIV/0!</v>
      </c>
      <c r="AL70" s="115"/>
      <c r="AM70" s="196"/>
      <c r="AN70" s="194"/>
      <c r="AO70" s="211" t="e">
        <v>#DIV/0!</v>
      </c>
      <c r="AP70" s="115"/>
      <c r="AQ70" s="99">
        <v>230</v>
      </c>
      <c r="AR70" s="99">
        <v>234</v>
      </c>
      <c r="AS70" s="102">
        <v>0.98290598290598286</v>
      </c>
    </row>
    <row r="71" spans="1:45" ht="15.75" thickBot="1" x14ac:dyDescent="0.3">
      <c r="A71" s="601"/>
      <c r="B71" s="603"/>
      <c r="C71" s="593"/>
      <c r="D71" s="593"/>
      <c r="E71" s="605"/>
      <c r="F71" s="606"/>
      <c r="G71" s="611"/>
      <c r="H71" s="612"/>
      <c r="I71" s="585"/>
      <c r="J71" s="585"/>
      <c r="K71" s="585"/>
      <c r="L71" s="585"/>
      <c r="M71" s="585"/>
      <c r="N71" s="587" t="s">
        <v>207</v>
      </c>
      <c r="O71" s="588"/>
      <c r="P71" s="123">
        <v>144</v>
      </c>
      <c r="Q71" s="122">
        <v>86</v>
      </c>
      <c r="R71" s="123">
        <v>0</v>
      </c>
      <c r="S71" s="125">
        <v>0</v>
      </c>
      <c r="T71" s="623"/>
      <c r="U71" s="596"/>
      <c r="V71" s="599"/>
      <c r="W71" s="620"/>
      <c r="X71" s="82"/>
      <c r="Y71" s="82"/>
      <c r="Z71" s="82"/>
      <c r="AA71" s="99"/>
      <c r="AB71" s="99"/>
      <c r="AC71" s="115"/>
      <c r="AD71" s="115"/>
      <c r="AE71" s="130"/>
      <c r="AF71" s="124"/>
      <c r="AG71" s="240"/>
      <c r="AH71" s="115"/>
      <c r="AI71" s="82"/>
      <c r="AJ71" s="82"/>
      <c r="AK71" s="185"/>
      <c r="AL71" s="115"/>
      <c r="AM71" s="82"/>
      <c r="AN71" s="82"/>
      <c r="AO71" s="82"/>
      <c r="AP71" s="115"/>
      <c r="AQ71" s="115"/>
      <c r="AR71" s="115"/>
      <c r="AS71" s="115"/>
    </row>
    <row r="72" spans="1:45" ht="15.75" thickBot="1" x14ac:dyDescent="0.3">
      <c r="A72" s="601"/>
      <c r="B72" s="604"/>
      <c r="C72" s="594"/>
      <c r="D72" s="594"/>
      <c r="E72" s="607"/>
      <c r="F72" s="608"/>
      <c r="G72" s="613"/>
      <c r="H72" s="614"/>
      <c r="I72" s="586"/>
      <c r="J72" s="586"/>
      <c r="K72" s="586"/>
      <c r="L72" s="586"/>
      <c r="M72" s="586"/>
      <c r="N72" s="587" t="s">
        <v>208</v>
      </c>
      <c r="O72" s="588"/>
      <c r="P72" s="127">
        <v>1.1900826446280992</v>
      </c>
      <c r="Q72" s="127">
        <v>0.76106194690265483</v>
      </c>
      <c r="R72" s="131"/>
      <c r="S72" s="131"/>
      <c r="T72" s="624"/>
      <c r="U72" s="597"/>
      <c r="V72" s="600"/>
      <c r="W72" s="621"/>
      <c r="X72" s="82"/>
      <c r="Y72" s="82"/>
      <c r="Z72" s="82"/>
      <c r="AA72" s="99"/>
      <c r="AB72" s="99"/>
      <c r="AC72" s="115"/>
      <c r="AD72" s="115"/>
      <c r="AE72" s="130"/>
      <c r="AF72" s="124"/>
      <c r="AG72" s="240"/>
      <c r="AH72" s="115"/>
      <c r="AI72" s="82"/>
      <c r="AJ72" s="82"/>
      <c r="AK72" s="185"/>
      <c r="AL72" s="115"/>
      <c r="AM72" s="82"/>
      <c r="AN72" s="82"/>
      <c r="AO72" s="82"/>
      <c r="AP72" s="115"/>
      <c r="AQ72" s="115"/>
      <c r="AR72" s="115"/>
      <c r="AS72" s="115"/>
    </row>
    <row r="73" spans="1:45" ht="15.75" thickBot="1" x14ac:dyDescent="0.3">
      <c r="A73" s="601"/>
      <c r="B73" s="589" t="s">
        <v>279</v>
      </c>
      <c r="C73" s="592" t="s">
        <v>280</v>
      </c>
      <c r="D73" s="592" t="s">
        <v>281</v>
      </c>
      <c r="E73" s="587" t="s">
        <v>282</v>
      </c>
      <c r="F73" s="588"/>
      <c r="G73" s="609" t="s">
        <v>283</v>
      </c>
      <c r="H73" s="610"/>
      <c r="I73" s="584" t="s">
        <v>25</v>
      </c>
      <c r="J73" s="584" t="s">
        <v>8</v>
      </c>
      <c r="K73" s="584" t="s">
        <v>10</v>
      </c>
      <c r="L73" s="584" t="s">
        <v>12</v>
      </c>
      <c r="M73" s="584" t="s">
        <v>23</v>
      </c>
      <c r="N73" s="121">
        <v>2022</v>
      </c>
      <c r="O73" s="231">
        <v>0.7</v>
      </c>
      <c r="P73" s="231">
        <v>0.6</v>
      </c>
      <c r="Q73" s="231">
        <v>0.6</v>
      </c>
      <c r="R73" s="231">
        <v>0.6</v>
      </c>
      <c r="S73" s="231">
        <v>0.6</v>
      </c>
      <c r="T73" s="622">
        <v>1347</v>
      </c>
      <c r="U73" s="595">
        <v>0.63838862559241705</v>
      </c>
      <c r="V73" s="598" t="s">
        <v>35</v>
      </c>
      <c r="W73" s="619">
        <v>6.3981042654028375E-2</v>
      </c>
      <c r="X73" s="82"/>
      <c r="Y73" s="82"/>
      <c r="Z73" s="82"/>
      <c r="AA73" s="99">
        <v>548</v>
      </c>
      <c r="AB73" s="99">
        <v>916</v>
      </c>
      <c r="AC73" s="115">
        <v>0.59825327510917026</v>
      </c>
      <c r="AD73" s="115"/>
      <c r="AE73" s="128">
        <v>799</v>
      </c>
      <c r="AF73" s="124">
        <v>1194</v>
      </c>
      <c r="AG73" s="240">
        <v>0.66917922948073705</v>
      </c>
      <c r="AH73" s="115"/>
      <c r="AI73" s="171"/>
      <c r="AJ73" s="171"/>
      <c r="AK73" s="184" t="e">
        <v>#DIV/0!</v>
      </c>
      <c r="AL73" s="115"/>
      <c r="AM73" s="197"/>
      <c r="AN73" s="194"/>
      <c r="AO73" s="211" t="e">
        <v>#DIV/0!</v>
      </c>
      <c r="AP73" s="115"/>
      <c r="AQ73" s="99">
        <v>1347</v>
      </c>
      <c r="AR73" s="99">
        <v>2110</v>
      </c>
      <c r="AS73" s="102">
        <v>0.63838862559241705</v>
      </c>
    </row>
    <row r="74" spans="1:45" ht="15.75" thickBot="1" x14ac:dyDescent="0.3">
      <c r="A74" s="601"/>
      <c r="B74" s="590"/>
      <c r="C74" s="593"/>
      <c r="D74" s="593"/>
      <c r="E74" s="605"/>
      <c r="F74" s="606"/>
      <c r="G74" s="611"/>
      <c r="H74" s="612"/>
      <c r="I74" s="585"/>
      <c r="J74" s="585"/>
      <c r="K74" s="585"/>
      <c r="L74" s="585"/>
      <c r="M74" s="585"/>
      <c r="N74" s="587" t="s">
        <v>207</v>
      </c>
      <c r="O74" s="588"/>
      <c r="P74" s="123">
        <v>548</v>
      </c>
      <c r="Q74" s="126">
        <v>799</v>
      </c>
      <c r="R74" s="123">
        <v>0</v>
      </c>
      <c r="S74" s="123">
        <v>0</v>
      </c>
      <c r="T74" s="623"/>
      <c r="U74" s="596"/>
      <c r="V74" s="599"/>
      <c r="W74" s="620"/>
      <c r="X74" s="82"/>
      <c r="Y74" s="82"/>
      <c r="Z74" s="82"/>
      <c r="AA74" s="99"/>
      <c r="AB74" s="99"/>
      <c r="AC74" s="115"/>
      <c r="AD74" s="115"/>
      <c r="AE74" s="128"/>
      <c r="AF74" s="124"/>
      <c r="AG74" s="240"/>
      <c r="AH74" s="115"/>
      <c r="AI74" s="82"/>
      <c r="AJ74" s="82"/>
      <c r="AK74" s="185"/>
      <c r="AL74" s="115"/>
      <c r="AM74" s="82"/>
      <c r="AN74" s="82"/>
      <c r="AO74" s="82"/>
      <c r="AP74" s="115"/>
      <c r="AQ74" s="115"/>
      <c r="AR74" s="115"/>
      <c r="AS74" s="115"/>
    </row>
    <row r="75" spans="1:45" ht="15.75" thickBot="1" x14ac:dyDescent="0.3">
      <c r="A75" s="601"/>
      <c r="B75" s="591"/>
      <c r="C75" s="594"/>
      <c r="D75" s="594"/>
      <c r="E75" s="607"/>
      <c r="F75" s="608"/>
      <c r="G75" s="613"/>
      <c r="H75" s="614"/>
      <c r="I75" s="586"/>
      <c r="J75" s="586"/>
      <c r="K75" s="586"/>
      <c r="L75" s="586"/>
      <c r="M75" s="586"/>
      <c r="N75" s="587" t="s">
        <v>208</v>
      </c>
      <c r="O75" s="588"/>
      <c r="P75" s="127">
        <v>0.59825327510917026</v>
      </c>
      <c r="Q75" s="127">
        <v>0.66917922948073705</v>
      </c>
      <c r="R75" s="131"/>
      <c r="S75" s="131"/>
      <c r="T75" s="624"/>
      <c r="U75" s="597"/>
      <c r="V75" s="600"/>
      <c r="W75" s="621"/>
      <c r="X75" s="82"/>
      <c r="Y75" s="82"/>
      <c r="Z75" s="82"/>
      <c r="AA75" s="99"/>
      <c r="AB75" s="99"/>
      <c r="AC75" s="115"/>
      <c r="AD75" s="115"/>
      <c r="AE75" s="128"/>
      <c r="AF75" s="124"/>
      <c r="AG75" s="240"/>
      <c r="AH75" s="115"/>
      <c r="AI75" s="82"/>
      <c r="AJ75" s="82"/>
      <c r="AK75" s="185"/>
      <c r="AL75" s="115"/>
      <c r="AM75" s="82"/>
      <c r="AN75" s="82"/>
      <c r="AO75" s="82"/>
      <c r="AP75" s="115"/>
      <c r="AQ75" s="115"/>
      <c r="AR75" s="115"/>
      <c r="AS75" s="115"/>
    </row>
    <row r="76" spans="1:45" ht="15.75" thickBot="1" x14ac:dyDescent="0.3">
      <c r="A76" s="601"/>
      <c r="B76" s="589" t="s">
        <v>284</v>
      </c>
      <c r="C76" s="592" t="s">
        <v>285</v>
      </c>
      <c r="D76" s="592" t="s">
        <v>286</v>
      </c>
      <c r="E76" s="587" t="s">
        <v>287</v>
      </c>
      <c r="F76" s="588"/>
      <c r="G76" s="609" t="s">
        <v>288</v>
      </c>
      <c r="H76" s="610"/>
      <c r="I76" s="584" t="s">
        <v>25</v>
      </c>
      <c r="J76" s="584" t="s">
        <v>8</v>
      </c>
      <c r="K76" s="584" t="s">
        <v>10</v>
      </c>
      <c r="L76" s="584" t="s">
        <v>12</v>
      </c>
      <c r="M76" s="584" t="s">
        <v>23</v>
      </c>
      <c r="N76" s="121">
        <v>2022</v>
      </c>
      <c r="O76" s="231">
        <v>29.5</v>
      </c>
      <c r="P76" s="231">
        <v>29.5</v>
      </c>
      <c r="Q76" s="231">
        <v>29.5</v>
      </c>
      <c r="R76" s="231">
        <v>29.5</v>
      </c>
      <c r="S76" s="231">
        <v>29.5</v>
      </c>
      <c r="T76" s="622">
        <v>39766</v>
      </c>
      <c r="U76" s="595">
        <v>29.521900519673348</v>
      </c>
      <c r="V76" s="598" t="s">
        <v>35</v>
      </c>
      <c r="W76" s="619">
        <v>7.4239049740154606E-4</v>
      </c>
      <c r="X76" s="82"/>
      <c r="Y76" s="82"/>
      <c r="Z76" s="82"/>
      <c r="AA76" s="99">
        <v>18360</v>
      </c>
      <c r="AB76" s="99">
        <v>548</v>
      </c>
      <c r="AC76" s="115">
        <v>33.503649635036496</v>
      </c>
      <c r="AD76" s="115"/>
      <c r="AE76" s="124">
        <v>21406</v>
      </c>
      <c r="AF76" s="128">
        <v>799</v>
      </c>
      <c r="AG76" s="240">
        <v>26.7909887359199</v>
      </c>
      <c r="AH76" s="115"/>
      <c r="AI76" s="171"/>
      <c r="AJ76" s="171"/>
      <c r="AK76" s="184" t="e">
        <v>#DIV/0!</v>
      </c>
      <c r="AL76" s="115"/>
      <c r="AM76" s="194"/>
      <c r="AN76" s="108"/>
      <c r="AO76" s="211" t="e">
        <v>#DIV/0!</v>
      </c>
      <c r="AP76" s="115"/>
      <c r="AQ76" s="99">
        <v>39766</v>
      </c>
      <c r="AR76" s="99">
        <v>1347</v>
      </c>
      <c r="AS76" s="102">
        <v>29.521900519673348</v>
      </c>
    </row>
    <row r="77" spans="1:45" ht="15.75" thickBot="1" x14ac:dyDescent="0.3">
      <c r="A77" s="601"/>
      <c r="B77" s="590"/>
      <c r="C77" s="593"/>
      <c r="D77" s="593"/>
      <c r="E77" s="605"/>
      <c r="F77" s="606"/>
      <c r="G77" s="611"/>
      <c r="H77" s="612"/>
      <c r="I77" s="585"/>
      <c r="J77" s="585"/>
      <c r="K77" s="585"/>
      <c r="L77" s="585"/>
      <c r="M77" s="585"/>
      <c r="N77" s="587" t="s">
        <v>207</v>
      </c>
      <c r="O77" s="588"/>
      <c r="P77" s="123">
        <v>18360</v>
      </c>
      <c r="Q77" s="126">
        <v>21406</v>
      </c>
      <c r="R77" s="123">
        <v>0</v>
      </c>
      <c r="S77" s="125">
        <v>0</v>
      </c>
      <c r="T77" s="623"/>
      <c r="U77" s="596"/>
      <c r="V77" s="599"/>
      <c r="W77" s="620"/>
      <c r="X77" s="82"/>
      <c r="Y77" s="82"/>
      <c r="Z77" s="82"/>
      <c r="AA77" s="99"/>
      <c r="AB77" s="99"/>
      <c r="AC77" s="115"/>
      <c r="AD77" s="115"/>
      <c r="AE77" s="124"/>
      <c r="AF77" s="128"/>
      <c r="AG77" s="240"/>
      <c r="AH77" s="115"/>
      <c r="AI77" s="82"/>
      <c r="AJ77" s="82"/>
      <c r="AK77" s="185"/>
      <c r="AL77" s="115"/>
      <c r="AM77" s="82"/>
      <c r="AN77" s="82"/>
      <c r="AO77" s="82"/>
      <c r="AP77" s="115"/>
      <c r="AQ77" s="115"/>
      <c r="AR77" s="115"/>
      <c r="AS77" s="115"/>
    </row>
    <row r="78" spans="1:45" ht="15.75" thickBot="1" x14ac:dyDescent="0.3">
      <c r="A78" s="601"/>
      <c r="B78" s="591"/>
      <c r="C78" s="594"/>
      <c r="D78" s="594"/>
      <c r="E78" s="607"/>
      <c r="F78" s="608"/>
      <c r="G78" s="613"/>
      <c r="H78" s="614"/>
      <c r="I78" s="586"/>
      <c r="J78" s="586"/>
      <c r="K78" s="586"/>
      <c r="L78" s="586"/>
      <c r="M78" s="586"/>
      <c r="N78" s="587" t="s">
        <v>208</v>
      </c>
      <c r="O78" s="588"/>
      <c r="P78" s="131">
        <v>33.503649635036496</v>
      </c>
      <c r="Q78" s="131">
        <v>26.7909887359199</v>
      </c>
      <c r="R78" s="131"/>
      <c r="S78" s="131"/>
      <c r="T78" s="624"/>
      <c r="U78" s="597"/>
      <c r="V78" s="600"/>
      <c r="W78" s="621"/>
      <c r="X78" s="82"/>
      <c r="Y78" s="82"/>
      <c r="Z78" s="82"/>
      <c r="AA78" s="99"/>
      <c r="AB78" s="99"/>
      <c r="AC78" s="115"/>
      <c r="AD78" s="115"/>
      <c r="AE78" s="124"/>
      <c r="AF78" s="128"/>
      <c r="AG78" s="240"/>
      <c r="AH78" s="115"/>
      <c r="AI78" s="82"/>
      <c r="AJ78" s="82"/>
      <c r="AK78" s="185"/>
      <c r="AL78" s="115"/>
      <c r="AM78" s="82"/>
      <c r="AN78" s="82"/>
      <c r="AO78" s="82"/>
      <c r="AP78" s="115"/>
      <c r="AQ78" s="115"/>
      <c r="AR78" s="115"/>
      <c r="AS78" s="115"/>
    </row>
    <row r="79" spans="1:45" ht="15.75" thickBot="1" x14ac:dyDescent="0.3">
      <c r="A79" s="601"/>
      <c r="B79" s="589" t="s">
        <v>289</v>
      </c>
      <c r="C79" s="592" t="s">
        <v>290</v>
      </c>
      <c r="D79" s="592" t="s">
        <v>291</v>
      </c>
      <c r="E79" s="587" t="s">
        <v>292</v>
      </c>
      <c r="F79" s="588"/>
      <c r="G79" s="609" t="s">
        <v>293</v>
      </c>
      <c r="H79" s="610"/>
      <c r="I79" s="584" t="s">
        <v>25</v>
      </c>
      <c r="J79" s="584" t="s">
        <v>8</v>
      </c>
      <c r="K79" s="584" t="s">
        <v>10</v>
      </c>
      <c r="L79" s="584" t="s">
        <v>12</v>
      </c>
      <c r="M79" s="584" t="s">
        <v>23</v>
      </c>
      <c r="N79" s="121">
        <v>2022</v>
      </c>
      <c r="O79" s="231">
        <v>1.95</v>
      </c>
      <c r="P79" s="231">
        <v>2</v>
      </c>
      <c r="Q79" s="231">
        <v>2</v>
      </c>
      <c r="R79" s="231">
        <v>2</v>
      </c>
      <c r="S79" s="231">
        <v>2</v>
      </c>
      <c r="T79" s="622">
        <v>2990</v>
      </c>
      <c r="U79" s="595">
        <v>2.2197475872308834</v>
      </c>
      <c r="V79" s="598" t="s">
        <v>35</v>
      </c>
      <c r="W79" s="619">
        <v>0.10987379361544169</v>
      </c>
      <c r="X79" s="82"/>
      <c r="Y79" s="82"/>
      <c r="Z79" s="82"/>
      <c r="AA79" s="99">
        <v>1272</v>
      </c>
      <c r="AB79" s="99">
        <v>548</v>
      </c>
      <c r="AC79" s="115">
        <v>2.3211678832116789</v>
      </c>
      <c r="AD79" s="115"/>
      <c r="AE79" s="124">
        <v>1718</v>
      </c>
      <c r="AF79" s="130">
        <v>799</v>
      </c>
      <c r="AG79" s="240">
        <v>2.1501877346683353</v>
      </c>
      <c r="AH79" s="115"/>
      <c r="AI79" s="171"/>
      <c r="AJ79" s="171"/>
      <c r="AK79" s="184" t="e">
        <v>#DIV/0!</v>
      </c>
      <c r="AL79" s="115"/>
      <c r="AM79" s="194"/>
      <c r="AN79" s="108"/>
      <c r="AO79" s="211" t="e">
        <v>#DIV/0!</v>
      </c>
      <c r="AP79" s="115"/>
      <c r="AQ79" s="99">
        <v>2990</v>
      </c>
      <c r="AR79" s="99">
        <v>1347</v>
      </c>
      <c r="AS79" s="102">
        <v>2.2197475872308834</v>
      </c>
    </row>
    <row r="80" spans="1:45" ht="15.75" thickBot="1" x14ac:dyDescent="0.3">
      <c r="A80" s="601"/>
      <c r="B80" s="590"/>
      <c r="C80" s="593"/>
      <c r="D80" s="593"/>
      <c r="E80" s="605"/>
      <c r="F80" s="606"/>
      <c r="G80" s="611"/>
      <c r="H80" s="612"/>
      <c r="I80" s="585"/>
      <c r="J80" s="585"/>
      <c r="K80" s="585"/>
      <c r="L80" s="585"/>
      <c r="M80" s="585"/>
      <c r="N80" s="587" t="s">
        <v>207</v>
      </c>
      <c r="O80" s="588"/>
      <c r="P80" s="123">
        <v>1272</v>
      </c>
      <c r="Q80" s="126">
        <v>1718</v>
      </c>
      <c r="R80" s="123">
        <v>0</v>
      </c>
      <c r="S80" s="125">
        <v>0</v>
      </c>
      <c r="T80" s="623"/>
      <c r="U80" s="596"/>
      <c r="V80" s="599"/>
      <c r="W80" s="620"/>
      <c r="X80" s="82"/>
      <c r="Y80" s="82"/>
      <c r="Z80" s="82"/>
      <c r="AA80" s="99"/>
      <c r="AB80" s="99"/>
      <c r="AC80" s="115"/>
      <c r="AD80" s="115"/>
      <c r="AE80" s="124"/>
      <c r="AF80" s="130"/>
      <c r="AG80" s="240"/>
      <c r="AH80" s="115"/>
      <c r="AI80" s="82"/>
      <c r="AJ80" s="82"/>
      <c r="AK80" s="185"/>
      <c r="AL80" s="115"/>
      <c r="AM80" s="82"/>
      <c r="AN80" s="82"/>
      <c r="AO80" s="82"/>
      <c r="AP80" s="115"/>
      <c r="AQ80" s="115"/>
      <c r="AR80" s="115"/>
      <c r="AS80" s="115"/>
    </row>
    <row r="81" spans="1:49" ht="15.75" thickBot="1" x14ac:dyDescent="0.3">
      <c r="A81" s="601"/>
      <c r="B81" s="591"/>
      <c r="C81" s="594"/>
      <c r="D81" s="594"/>
      <c r="E81" s="607"/>
      <c r="F81" s="608"/>
      <c r="G81" s="613"/>
      <c r="H81" s="614"/>
      <c r="I81" s="586"/>
      <c r="J81" s="586"/>
      <c r="K81" s="586"/>
      <c r="L81" s="586"/>
      <c r="M81" s="586"/>
      <c r="N81" s="587" t="s">
        <v>208</v>
      </c>
      <c r="O81" s="588"/>
      <c r="P81" s="127">
        <v>2.3211678832116789</v>
      </c>
      <c r="Q81" s="127">
        <v>2.1501877346683353</v>
      </c>
      <c r="R81" s="131"/>
      <c r="S81" s="131"/>
      <c r="T81" s="624"/>
      <c r="U81" s="597"/>
      <c r="V81" s="600"/>
      <c r="W81" s="621"/>
      <c r="X81" s="82"/>
      <c r="Y81" s="82"/>
      <c r="Z81" s="82"/>
      <c r="AA81" s="99"/>
      <c r="AB81" s="99"/>
      <c r="AC81" s="115"/>
      <c r="AD81" s="115"/>
      <c r="AE81" s="124"/>
      <c r="AF81" s="130"/>
      <c r="AG81" s="240"/>
      <c r="AH81" s="115"/>
      <c r="AI81" s="82"/>
      <c r="AJ81" s="82"/>
      <c r="AK81" s="185"/>
      <c r="AL81" s="115"/>
      <c r="AM81" s="82"/>
      <c r="AN81" s="82"/>
      <c r="AO81" s="82"/>
      <c r="AP81" s="115"/>
      <c r="AQ81" s="115"/>
      <c r="AR81" s="115"/>
      <c r="AS81" s="115"/>
      <c r="AT81" s="82"/>
      <c r="AU81" s="82"/>
      <c r="AV81" s="82"/>
      <c r="AW81" s="82"/>
    </row>
    <row r="82" spans="1:49" ht="15.75" thickBot="1" x14ac:dyDescent="0.3">
      <c r="A82" s="601"/>
      <c r="B82" s="589" t="s">
        <v>294</v>
      </c>
      <c r="C82" s="592" t="s">
        <v>295</v>
      </c>
      <c r="D82" s="592" t="s">
        <v>296</v>
      </c>
      <c r="E82" s="587" t="s">
        <v>297</v>
      </c>
      <c r="F82" s="588"/>
      <c r="G82" s="609" t="s">
        <v>298</v>
      </c>
      <c r="H82" s="610"/>
      <c r="I82" s="584" t="s">
        <v>25</v>
      </c>
      <c r="J82" s="584" t="s">
        <v>8</v>
      </c>
      <c r="K82" s="584" t="s">
        <v>10</v>
      </c>
      <c r="L82" s="584" t="s">
        <v>79</v>
      </c>
      <c r="M82" s="584" t="s">
        <v>23</v>
      </c>
      <c r="N82" s="121">
        <v>2022</v>
      </c>
      <c r="O82" s="231">
        <v>0.23</v>
      </c>
      <c r="P82" s="231">
        <v>0.3</v>
      </c>
      <c r="Q82" s="231">
        <v>0.3</v>
      </c>
      <c r="R82" s="231">
        <v>0.3</v>
      </c>
      <c r="S82" s="231">
        <v>0.3</v>
      </c>
      <c r="T82" s="622">
        <v>121</v>
      </c>
      <c r="U82" s="595">
        <v>0.51709401709401714</v>
      </c>
      <c r="V82" s="598" t="s">
        <v>35</v>
      </c>
      <c r="W82" s="619">
        <v>0.72364672364672389</v>
      </c>
      <c r="X82" s="82"/>
      <c r="Y82" s="82"/>
      <c r="Z82" s="82"/>
      <c r="AA82" s="99">
        <v>83</v>
      </c>
      <c r="AB82" s="99">
        <v>121</v>
      </c>
      <c r="AC82" s="115">
        <v>0.68595041322314054</v>
      </c>
      <c r="AD82" s="115"/>
      <c r="AE82" s="124">
        <v>38</v>
      </c>
      <c r="AF82" s="130">
        <v>113</v>
      </c>
      <c r="AG82" s="240">
        <v>0.33628318584070799</v>
      </c>
      <c r="AH82" s="115"/>
      <c r="AI82" s="171"/>
      <c r="AJ82" s="171"/>
      <c r="AK82" s="184" t="e">
        <v>#DIV/0!</v>
      </c>
      <c r="AL82" s="115"/>
      <c r="AM82" s="194"/>
      <c r="AN82" s="108"/>
      <c r="AO82" s="211" t="e">
        <v>#DIV/0!</v>
      </c>
      <c r="AP82" s="115"/>
      <c r="AQ82" s="99">
        <v>121</v>
      </c>
      <c r="AR82" s="99">
        <v>234</v>
      </c>
      <c r="AS82" s="102">
        <v>0.51709401709401714</v>
      </c>
      <c r="AT82" s="82"/>
      <c r="AU82" s="82"/>
      <c r="AV82" s="82"/>
      <c r="AW82" s="82"/>
    </row>
    <row r="83" spans="1:49" ht="15.75" thickBot="1" x14ac:dyDescent="0.3">
      <c r="A83" s="601"/>
      <c r="B83" s="590"/>
      <c r="C83" s="593"/>
      <c r="D83" s="593"/>
      <c r="E83" s="605"/>
      <c r="F83" s="606"/>
      <c r="G83" s="611"/>
      <c r="H83" s="612"/>
      <c r="I83" s="585"/>
      <c r="J83" s="585"/>
      <c r="K83" s="585"/>
      <c r="L83" s="585"/>
      <c r="M83" s="585"/>
      <c r="N83" s="587" t="s">
        <v>207</v>
      </c>
      <c r="O83" s="588"/>
      <c r="P83" s="123">
        <v>83</v>
      </c>
      <c r="Q83" s="126">
        <v>38</v>
      </c>
      <c r="R83" s="123">
        <v>0</v>
      </c>
      <c r="S83" s="125">
        <v>0</v>
      </c>
      <c r="T83" s="623"/>
      <c r="U83" s="596"/>
      <c r="V83" s="599"/>
      <c r="W83" s="620"/>
      <c r="X83" s="82"/>
      <c r="Y83" s="82"/>
      <c r="Z83" s="82"/>
      <c r="AA83" s="99"/>
      <c r="AB83" s="99"/>
      <c r="AC83" s="115"/>
      <c r="AD83" s="115"/>
      <c r="AE83" s="124"/>
      <c r="AF83" s="130"/>
      <c r="AG83" s="240"/>
      <c r="AH83" s="115"/>
      <c r="AI83" s="82"/>
      <c r="AJ83" s="82"/>
      <c r="AK83" s="185"/>
      <c r="AL83" s="115"/>
      <c r="AM83" s="82"/>
      <c r="AN83" s="82"/>
      <c r="AO83" s="82"/>
      <c r="AP83" s="115"/>
      <c r="AQ83" s="115"/>
      <c r="AR83" s="115"/>
      <c r="AS83" s="115"/>
      <c r="AT83" s="82"/>
      <c r="AU83" s="82"/>
      <c r="AV83" s="82"/>
      <c r="AW83" s="82"/>
    </row>
    <row r="84" spans="1:49" ht="15.75" thickBot="1" x14ac:dyDescent="0.3">
      <c r="A84" s="601"/>
      <c r="B84" s="590"/>
      <c r="C84" s="593"/>
      <c r="D84" s="594"/>
      <c r="E84" s="607"/>
      <c r="F84" s="608"/>
      <c r="G84" s="613"/>
      <c r="H84" s="614"/>
      <c r="I84" s="586"/>
      <c r="J84" s="586"/>
      <c r="K84" s="586"/>
      <c r="L84" s="586"/>
      <c r="M84" s="586"/>
      <c r="N84" s="587" t="s">
        <v>208</v>
      </c>
      <c r="O84" s="588"/>
      <c r="P84" s="127">
        <v>0.68595041322314054</v>
      </c>
      <c r="Q84" s="127">
        <v>0.33628318584070799</v>
      </c>
      <c r="R84" s="131"/>
      <c r="S84" s="131"/>
      <c r="T84" s="624"/>
      <c r="U84" s="597"/>
      <c r="V84" s="600"/>
      <c r="W84" s="621"/>
      <c r="X84" s="82"/>
      <c r="Y84" s="82"/>
      <c r="Z84" s="82"/>
      <c r="AA84" s="99"/>
      <c r="AB84" s="99"/>
      <c r="AC84" s="115"/>
      <c r="AD84" s="115"/>
      <c r="AE84" s="124"/>
      <c r="AF84" s="130"/>
      <c r="AG84" s="240"/>
      <c r="AH84" s="115"/>
      <c r="AI84" s="82"/>
      <c r="AJ84" s="82"/>
      <c r="AK84" s="185"/>
      <c r="AL84" s="115"/>
      <c r="AM84" s="82"/>
      <c r="AN84" s="82"/>
      <c r="AO84" s="82"/>
      <c r="AP84" s="115"/>
      <c r="AQ84" s="115"/>
      <c r="AR84" s="115"/>
      <c r="AS84" s="115"/>
      <c r="AT84" s="82"/>
      <c r="AU84" s="82"/>
      <c r="AV84" s="82"/>
      <c r="AW84" s="82"/>
    </row>
    <row r="85" spans="1:49" ht="15.75" thickBot="1" x14ac:dyDescent="0.3">
      <c r="A85" s="601"/>
      <c r="B85" s="590"/>
      <c r="C85" s="593"/>
      <c r="D85" s="592" t="s">
        <v>299</v>
      </c>
      <c r="E85" s="587" t="s">
        <v>300</v>
      </c>
      <c r="F85" s="588"/>
      <c r="G85" s="609" t="s">
        <v>301</v>
      </c>
      <c r="H85" s="610"/>
      <c r="I85" s="584" t="s">
        <v>25</v>
      </c>
      <c r="J85" s="584" t="s">
        <v>8</v>
      </c>
      <c r="K85" s="584" t="s">
        <v>10</v>
      </c>
      <c r="L85" s="584" t="s">
        <v>79</v>
      </c>
      <c r="M85" s="584" t="s">
        <v>23</v>
      </c>
      <c r="N85" s="121">
        <v>2022</v>
      </c>
      <c r="O85" s="231">
        <v>0.11</v>
      </c>
      <c r="P85" s="231">
        <v>0.17</v>
      </c>
      <c r="Q85" s="231">
        <v>0.17</v>
      </c>
      <c r="R85" s="231">
        <v>0.17</v>
      </c>
      <c r="S85" s="231">
        <v>0.17</v>
      </c>
      <c r="T85" s="622">
        <v>72</v>
      </c>
      <c r="U85" s="595">
        <v>0.30769230769230771</v>
      </c>
      <c r="V85" s="598" t="s">
        <v>35</v>
      </c>
      <c r="W85" s="619">
        <v>0.80995475113122173</v>
      </c>
      <c r="X85" s="82"/>
      <c r="Y85" s="82"/>
      <c r="Z85" s="82"/>
      <c r="AA85" s="99">
        <v>41</v>
      </c>
      <c r="AB85" s="99">
        <v>121</v>
      </c>
      <c r="AC85" s="115">
        <v>0.33884297520661155</v>
      </c>
      <c r="AD85" s="115"/>
      <c r="AE85" s="124">
        <v>31</v>
      </c>
      <c r="AF85" s="130">
        <v>113</v>
      </c>
      <c r="AG85" s="240">
        <v>0.27433628318584069</v>
      </c>
      <c r="AH85" s="115"/>
      <c r="AI85" s="171"/>
      <c r="AJ85" s="171"/>
      <c r="AK85" s="184" t="e">
        <v>#DIV/0!</v>
      </c>
      <c r="AL85" s="115"/>
      <c r="AM85" s="194"/>
      <c r="AN85" s="108"/>
      <c r="AO85" s="211" t="e">
        <v>#DIV/0!</v>
      </c>
      <c r="AP85" s="115"/>
      <c r="AQ85" s="99">
        <v>72</v>
      </c>
      <c r="AR85" s="99">
        <v>234</v>
      </c>
      <c r="AS85" s="102">
        <v>0.30769230769230771</v>
      </c>
      <c r="AT85" s="82"/>
      <c r="AU85" s="82"/>
      <c r="AV85" s="82"/>
      <c r="AW85" s="82"/>
    </row>
    <row r="86" spans="1:49" ht="15.75" thickBot="1" x14ac:dyDescent="0.3">
      <c r="A86" s="601"/>
      <c r="B86" s="590"/>
      <c r="C86" s="593"/>
      <c r="D86" s="593"/>
      <c r="E86" s="605"/>
      <c r="F86" s="606"/>
      <c r="G86" s="611"/>
      <c r="H86" s="612"/>
      <c r="I86" s="585"/>
      <c r="J86" s="585"/>
      <c r="K86" s="585"/>
      <c r="L86" s="585"/>
      <c r="M86" s="585"/>
      <c r="N86" s="587" t="s">
        <v>207</v>
      </c>
      <c r="O86" s="588"/>
      <c r="P86" s="123">
        <v>41</v>
      </c>
      <c r="Q86" s="126">
        <v>31</v>
      </c>
      <c r="R86" s="123">
        <v>0</v>
      </c>
      <c r="S86" s="125">
        <v>0</v>
      </c>
      <c r="T86" s="623"/>
      <c r="U86" s="596"/>
      <c r="V86" s="599"/>
      <c r="W86" s="620"/>
      <c r="X86" s="82"/>
      <c r="Y86" s="82"/>
      <c r="Z86" s="82"/>
      <c r="AA86" s="99"/>
      <c r="AB86" s="99"/>
      <c r="AC86" s="115"/>
      <c r="AD86" s="115"/>
      <c r="AE86" s="124"/>
      <c r="AF86" s="130"/>
      <c r="AG86" s="240"/>
      <c r="AH86" s="115"/>
      <c r="AI86" s="82"/>
      <c r="AJ86" s="82"/>
      <c r="AK86" s="185"/>
      <c r="AL86" s="115"/>
      <c r="AM86" s="82"/>
      <c r="AN86" s="82"/>
      <c r="AO86" s="82"/>
      <c r="AP86" s="115"/>
      <c r="AQ86" s="115"/>
      <c r="AR86" s="115"/>
      <c r="AS86" s="115"/>
      <c r="AT86" s="82"/>
      <c r="AU86" s="82"/>
      <c r="AV86" s="82"/>
      <c r="AW86" s="82"/>
    </row>
    <row r="87" spans="1:49" ht="15.75" thickBot="1" x14ac:dyDescent="0.3">
      <c r="A87" s="601"/>
      <c r="B87" s="590"/>
      <c r="C87" s="593"/>
      <c r="D87" s="594"/>
      <c r="E87" s="607"/>
      <c r="F87" s="608"/>
      <c r="G87" s="613"/>
      <c r="H87" s="614"/>
      <c r="I87" s="586"/>
      <c r="J87" s="586"/>
      <c r="K87" s="586"/>
      <c r="L87" s="586"/>
      <c r="M87" s="586"/>
      <c r="N87" s="587" t="s">
        <v>208</v>
      </c>
      <c r="O87" s="588"/>
      <c r="P87" s="127">
        <v>0.33884297520661155</v>
      </c>
      <c r="Q87" s="127">
        <v>0.27433628318584069</v>
      </c>
      <c r="R87" s="131"/>
      <c r="S87" s="131"/>
      <c r="T87" s="624"/>
      <c r="U87" s="597"/>
      <c r="V87" s="600"/>
      <c r="W87" s="621"/>
      <c r="X87" s="82"/>
      <c r="Y87" s="82"/>
      <c r="Z87" s="82"/>
      <c r="AA87" s="99"/>
      <c r="AB87" s="99"/>
      <c r="AC87" s="115"/>
      <c r="AD87" s="115"/>
      <c r="AE87" s="124"/>
      <c r="AF87" s="130"/>
      <c r="AG87" s="240"/>
      <c r="AH87" s="115"/>
      <c r="AI87" s="82"/>
      <c r="AJ87" s="82"/>
      <c r="AK87" s="185"/>
      <c r="AL87" s="115"/>
      <c r="AM87" s="82"/>
      <c r="AN87" s="82"/>
      <c r="AO87" s="82"/>
      <c r="AP87" s="115"/>
      <c r="AQ87" s="115"/>
      <c r="AR87" s="115"/>
      <c r="AS87" s="115"/>
      <c r="AT87" s="82"/>
      <c r="AU87" s="82"/>
      <c r="AV87" s="82"/>
      <c r="AW87" s="82"/>
    </row>
    <row r="88" spans="1:49" ht="15.75" thickBot="1" x14ac:dyDescent="0.3">
      <c r="A88" s="601"/>
      <c r="B88" s="590"/>
      <c r="C88" s="593"/>
      <c r="D88" s="592" t="s">
        <v>302</v>
      </c>
      <c r="E88" s="587" t="s">
        <v>303</v>
      </c>
      <c r="F88" s="588"/>
      <c r="G88" s="609" t="s">
        <v>304</v>
      </c>
      <c r="H88" s="610"/>
      <c r="I88" s="584" t="s">
        <v>25</v>
      </c>
      <c r="J88" s="584" t="s">
        <v>8</v>
      </c>
      <c r="K88" s="584" t="s">
        <v>10</v>
      </c>
      <c r="L88" s="584" t="s">
        <v>12</v>
      </c>
      <c r="M88" s="584" t="s">
        <v>23</v>
      </c>
      <c r="N88" s="121">
        <v>2022</v>
      </c>
      <c r="O88" s="231">
        <v>0.09</v>
      </c>
      <c r="P88" s="231">
        <v>0.09</v>
      </c>
      <c r="Q88" s="231">
        <v>0.09</v>
      </c>
      <c r="R88" s="231">
        <v>0.09</v>
      </c>
      <c r="S88" s="231">
        <v>0.09</v>
      </c>
      <c r="T88" s="622">
        <v>37</v>
      </c>
      <c r="U88" s="595">
        <v>0.15811965811965811</v>
      </c>
      <c r="V88" s="598" t="s">
        <v>35</v>
      </c>
      <c r="W88" s="619">
        <v>0.75688509021842365</v>
      </c>
      <c r="X88" s="82"/>
      <c r="Y88" s="82"/>
      <c r="Z88" s="82"/>
      <c r="AA88" s="99">
        <v>20</v>
      </c>
      <c r="AB88" s="99">
        <v>121</v>
      </c>
      <c r="AC88" s="115">
        <v>0.16528925619834711</v>
      </c>
      <c r="AD88" s="115"/>
      <c r="AE88" s="124">
        <v>17</v>
      </c>
      <c r="AF88" s="130">
        <v>113</v>
      </c>
      <c r="AG88" s="240">
        <v>0.15044247787610621</v>
      </c>
      <c r="AH88" s="115"/>
      <c r="AI88" s="171"/>
      <c r="AJ88" s="171"/>
      <c r="AK88" s="184" t="e">
        <v>#DIV/0!</v>
      </c>
      <c r="AL88" s="115"/>
      <c r="AM88" s="198"/>
      <c r="AN88" s="199"/>
      <c r="AO88" s="213" t="e">
        <v>#DIV/0!</v>
      </c>
      <c r="AP88" s="115"/>
      <c r="AQ88" s="99">
        <v>37</v>
      </c>
      <c r="AR88" s="99">
        <v>234</v>
      </c>
      <c r="AS88" s="102">
        <v>0.15811965811965811</v>
      </c>
      <c r="AT88" s="82"/>
      <c r="AU88" s="82"/>
      <c r="AV88" s="82"/>
      <c r="AW88" s="82"/>
    </row>
    <row r="89" spans="1:49" ht="15.75" thickBot="1" x14ac:dyDescent="0.3">
      <c r="A89" s="132"/>
      <c r="B89" s="590"/>
      <c r="C89" s="593"/>
      <c r="D89" s="593"/>
      <c r="E89" s="605"/>
      <c r="F89" s="606"/>
      <c r="G89" s="611"/>
      <c r="H89" s="612"/>
      <c r="I89" s="585"/>
      <c r="J89" s="585"/>
      <c r="K89" s="585"/>
      <c r="L89" s="585"/>
      <c r="M89" s="585"/>
      <c r="N89" s="587" t="s">
        <v>207</v>
      </c>
      <c r="O89" s="588"/>
      <c r="P89" s="123">
        <v>20</v>
      </c>
      <c r="Q89" s="126">
        <v>17</v>
      </c>
      <c r="R89" s="123">
        <v>0</v>
      </c>
      <c r="S89" s="125">
        <v>0</v>
      </c>
      <c r="T89" s="623"/>
      <c r="U89" s="596"/>
      <c r="V89" s="599"/>
      <c r="W89" s="620"/>
      <c r="X89" s="82"/>
      <c r="Y89" s="82"/>
      <c r="Z89" s="82"/>
      <c r="AA89" s="99"/>
      <c r="AB89" s="99"/>
      <c r="AC89" s="115"/>
      <c r="AD89" s="115"/>
      <c r="AE89" s="124"/>
      <c r="AF89" s="130"/>
      <c r="AG89" s="240"/>
      <c r="AH89" s="115"/>
      <c r="AI89" s="82"/>
      <c r="AJ89" s="82"/>
      <c r="AK89" s="185"/>
      <c r="AL89" s="115"/>
      <c r="AM89" s="82"/>
      <c r="AN89" s="82"/>
      <c r="AO89" s="82"/>
      <c r="AP89" s="115"/>
      <c r="AQ89" s="115"/>
      <c r="AR89" s="115"/>
      <c r="AS89" s="115"/>
      <c r="AT89" s="82"/>
      <c r="AU89" s="82"/>
      <c r="AV89" s="82"/>
      <c r="AW89" s="82"/>
    </row>
    <row r="90" spans="1:49" ht="15.75" thickBot="1" x14ac:dyDescent="0.3">
      <c r="A90" s="132"/>
      <c r="B90" s="591"/>
      <c r="C90" s="594"/>
      <c r="D90" s="594"/>
      <c r="E90" s="607"/>
      <c r="F90" s="608"/>
      <c r="G90" s="613"/>
      <c r="H90" s="614"/>
      <c r="I90" s="586"/>
      <c r="J90" s="586"/>
      <c r="K90" s="586"/>
      <c r="L90" s="586"/>
      <c r="M90" s="586"/>
      <c r="N90" s="587" t="s">
        <v>208</v>
      </c>
      <c r="O90" s="588"/>
      <c r="P90" s="127">
        <v>0.16528925619834711</v>
      </c>
      <c r="Q90" s="127">
        <v>0.15044247787610621</v>
      </c>
      <c r="R90" s="131"/>
      <c r="S90" s="131"/>
      <c r="T90" s="624"/>
      <c r="U90" s="597"/>
      <c r="V90" s="600"/>
      <c r="W90" s="621"/>
      <c r="X90" s="82"/>
      <c r="Y90" s="82"/>
      <c r="Z90" s="82"/>
      <c r="AA90" s="99"/>
      <c r="AB90" s="99"/>
      <c r="AC90" s="115"/>
      <c r="AD90" s="115"/>
      <c r="AE90" s="124"/>
      <c r="AF90" s="130"/>
      <c r="AG90" s="240"/>
      <c r="AH90" s="115"/>
      <c r="AI90" s="82"/>
      <c r="AJ90" s="82"/>
      <c r="AK90" s="185"/>
      <c r="AL90" s="115"/>
      <c r="AM90" s="82"/>
      <c r="AN90" s="82"/>
      <c r="AO90" s="82"/>
      <c r="AP90" s="115"/>
      <c r="AQ90" s="115"/>
      <c r="AR90" s="115"/>
      <c r="AS90" s="115"/>
      <c r="AT90" s="82"/>
      <c r="AU90" s="82"/>
      <c r="AV90" s="82"/>
      <c r="AW90" s="82"/>
    </row>
    <row r="91" spans="1:49" ht="15.75" thickBot="1" x14ac:dyDescent="0.3">
      <c r="A91" s="628" t="s">
        <v>305</v>
      </c>
      <c r="B91" s="629" t="s">
        <v>306</v>
      </c>
      <c r="C91" s="632" t="s">
        <v>307</v>
      </c>
      <c r="D91" s="632" t="s">
        <v>308</v>
      </c>
      <c r="E91" s="635" t="s">
        <v>309</v>
      </c>
      <c r="F91" s="636"/>
      <c r="G91" s="641" t="s">
        <v>310</v>
      </c>
      <c r="H91" s="642"/>
      <c r="I91" s="632" t="s">
        <v>25</v>
      </c>
      <c r="J91" s="632" t="s">
        <v>8</v>
      </c>
      <c r="K91" s="632" t="s">
        <v>10</v>
      </c>
      <c r="L91" s="632" t="s">
        <v>12</v>
      </c>
      <c r="M91" s="632" t="s">
        <v>23</v>
      </c>
      <c r="N91" s="133">
        <v>2022</v>
      </c>
      <c r="O91" s="187">
        <v>0.3</v>
      </c>
      <c r="P91" s="187">
        <v>0.3</v>
      </c>
      <c r="Q91" s="187">
        <v>0.3</v>
      </c>
      <c r="R91" s="187">
        <v>0.3</v>
      </c>
      <c r="S91" s="187">
        <v>0.3</v>
      </c>
      <c r="T91" s="659">
        <v>2653</v>
      </c>
      <c r="U91" s="650">
        <v>0.37835139760410724</v>
      </c>
      <c r="V91" s="653" t="s">
        <v>35</v>
      </c>
      <c r="W91" s="656">
        <v>0.26117132534702425</v>
      </c>
      <c r="X91" s="82"/>
      <c r="Y91" s="82"/>
      <c r="Z91" s="82"/>
      <c r="AA91" s="99">
        <v>1161</v>
      </c>
      <c r="AB91" s="99">
        <v>3472</v>
      </c>
      <c r="AC91" s="115">
        <v>0.33438940092165897</v>
      </c>
      <c r="AD91" s="115"/>
      <c r="AE91" s="135">
        <v>1492</v>
      </c>
      <c r="AF91" s="135">
        <v>3540</v>
      </c>
      <c r="AG91" s="240">
        <v>0.4214689265536723</v>
      </c>
      <c r="AH91" s="115"/>
      <c r="AI91" s="171"/>
      <c r="AJ91" s="171"/>
      <c r="AK91" s="184" t="e">
        <v>#DIV/0!</v>
      </c>
      <c r="AL91" s="115"/>
      <c r="AM91" s="194"/>
      <c r="AN91" s="194"/>
      <c r="AO91" s="211" t="e">
        <v>#DIV/0!</v>
      </c>
      <c r="AP91" s="115"/>
      <c r="AQ91" s="99">
        <v>2653</v>
      </c>
      <c r="AR91" s="99">
        <v>7012</v>
      </c>
      <c r="AS91" s="102">
        <v>0.37835139760410724</v>
      </c>
      <c r="AT91" s="82"/>
      <c r="AU91" s="82"/>
      <c r="AV91" s="82"/>
      <c r="AW91" s="82"/>
    </row>
    <row r="92" spans="1:49" ht="15.75" thickBot="1" x14ac:dyDescent="0.3">
      <c r="A92" s="628"/>
      <c r="B92" s="630"/>
      <c r="C92" s="633"/>
      <c r="D92" s="633"/>
      <c r="E92" s="637"/>
      <c r="F92" s="638"/>
      <c r="G92" s="643"/>
      <c r="H92" s="644"/>
      <c r="I92" s="633"/>
      <c r="J92" s="633"/>
      <c r="K92" s="633"/>
      <c r="L92" s="633"/>
      <c r="M92" s="633"/>
      <c r="N92" s="635" t="s">
        <v>207</v>
      </c>
      <c r="O92" s="636"/>
      <c r="P92" s="134">
        <v>1161</v>
      </c>
      <c r="Q92" s="134">
        <v>1492</v>
      </c>
      <c r="R92" s="134">
        <v>0</v>
      </c>
      <c r="S92" s="360">
        <v>0</v>
      </c>
      <c r="T92" s="660"/>
      <c r="U92" s="651"/>
      <c r="V92" s="654"/>
      <c r="W92" s="657"/>
      <c r="X92" s="82"/>
      <c r="Y92" s="82"/>
      <c r="Z92" s="82"/>
      <c r="AA92" s="99"/>
      <c r="AB92" s="99"/>
      <c r="AC92" s="115"/>
      <c r="AD92" s="115"/>
      <c r="AE92" s="135"/>
      <c r="AF92" s="135"/>
      <c r="AG92" s="240"/>
      <c r="AH92" s="115"/>
      <c r="AI92" s="82"/>
      <c r="AJ92" s="82"/>
      <c r="AK92" s="185"/>
      <c r="AL92" s="115"/>
      <c r="AM92" s="82"/>
      <c r="AN92" s="82"/>
      <c r="AO92" s="82"/>
      <c r="AP92" s="115"/>
      <c r="AQ92" s="115"/>
      <c r="AR92" s="115"/>
      <c r="AS92" s="115"/>
      <c r="AT92" s="82"/>
      <c r="AU92" s="82"/>
      <c r="AV92" s="82"/>
      <c r="AW92" s="82"/>
    </row>
    <row r="93" spans="1:49" ht="15.75" thickBot="1" x14ac:dyDescent="0.3">
      <c r="A93" s="628"/>
      <c r="B93" s="630"/>
      <c r="C93" s="633"/>
      <c r="D93" s="634"/>
      <c r="E93" s="639"/>
      <c r="F93" s="640"/>
      <c r="G93" s="645"/>
      <c r="H93" s="646"/>
      <c r="I93" s="634"/>
      <c r="J93" s="634"/>
      <c r="K93" s="634"/>
      <c r="L93" s="634"/>
      <c r="M93" s="634"/>
      <c r="N93" s="635" t="s">
        <v>208</v>
      </c>
      <c r="O93" s="636"/>
      <c r="P93" s="136">
        <v>0.33438940092165897</v>
      </c>
      <c r="Q93" s="136">
        <v>0.4214689265536723</v>
      </c>
      <c r="R93" s="187"/>
      <c r="S93" s="187"/>
      <c r="T93" s="661"/>
      <c r="U93" s="652"/>
      <c r="V93" s="655"/>
      <c r="W93" s="658"/>
      <c r="X93" s="82"/>
      <c r="Y93" s="82"/>
      <c r="Z93" s="82"/>
      <c r="AA93" s="99"/>
      <c r="AB93" s="99"/>
      <c r="AC93" s="115"/>
      <c r="AD93" s="115"/>
      <c r="AE93" s="135"/>
      <c r="AF93" s="135"/>
      <c r="AG93" s="240"/>
      <c r="AH93" s="115"/>
      <c r="AI93" s="82"/>
      <c r="AJ93" s="82"/>
      <c r="AK93" s="185"/>
      <c r="AL93" s="115"/>
      <c r="AM93" s="82"/>
      <c r="AN93" s="82"/>
      <c r="AO93" s="82"/>
      <c r="AP93" s="115"/>
      <c r="AQ93" s="115"/>
      <c r="AR93" s="115"/>
      <c r="AS93" s="115"/>
      <c r="AT93" s="82"/>
      <c r="AU93" s="82"/>
      <c r="AV93" s="82"/>
      <c r="AW93" s="82"/>
    </row>
    <row r="94" spans="1:49" ht="16.5" thickBot="1" x14ac:dyDescent="0.3">
      <c r="A94" s="628"/>
      <c r="B94" s="630"/>
      <c r="C94" s="633"/>
      <c r="D94" s="632" t="s">
        <v>311</v>
      </c>
      <c r="E94" s="635" t="s">
        <v>312</v>
      </c>
      <c r="F94" s="636"/>
      <c r="G94" s="641" t="s">
        <v>313</v>
      </c>
      <c r="H94" s="642"/>
      <c r="I94" s="632" t="s">
        <v>25</v>
      </c>
      <c r="J94" s="632" t="s">
        <v>8</v>
      </c>
      <c r="K94" s="632" t="s">
        <v>10</v>
      </c>
      <c r="L94" s="632" t="s">
        <v>12</v>
      </c>
      <c r="M94" s="632" t="s">
        <v>19</v>
      </c>
      <c r="N94" s="133">
        <v>2022</v>
      </c>
      <c r="O94" s="235">
        <v>0.04</v>
      </c>
      <c r="P94" s="235">
        <v>0.04</v>
      </c>
      <c r="Q94" s="235">
        <v>0.04</v>
      </c>
      <c r="R94" s="235">
        <v>0.04</v>
      </c>
      <c r="S94" s="235">
        <v>0.04</v>
      </c>
      <c r="T94" s="659">
        <v>2653</v>
      </c>
      <c r="U94" s="650">
        <v>1.414373088685017E-2</v>
      </c>
      <c r="V94" s="662" t="s">
        <v>37</v>
      </c>
      <c r="W94" s="656">
        <v>-0.64640672782874575</v>
      </c>
      <c r="X94" s="82"/>
      <c r="Y94" s="82"/>
      <c r="Z94" s="82"/>
      <c r="AA94" s="99">
        <v>1161</v>
      </c>
      <c r="AB94" s="99">
        <v>1280</v>
      </c>
      <c r="AC94" s="115">
        <v>-9.2968750000000044E-2</v>
      </c>
      <c r="AD94" s="115"/>
      <c r="AE94" s="137">
        <v>1492</v>
      </c>
      <c r="AF94" s="368">
        <v>1336</v>
      </c>
      <c r="AG94" s="240">
        <v>0.11676646706586835</v>
      </c>
      <c r="AH94" s="115"/>
      <c r="AI94" s="171"/>
      <c r="AJ94" s="171"/>
      <c r="AK94" s="184" t="e">
        <v>#DIV/0!</v>
      </c>
      <c r="AL94" s="115"/>
      <c r="AM94" s="108"/>
      <c r="AN94" s="173"/>
      <c r="AO94" s="211" t="e">
        <v>#DIV/0!</v>
      </c>
      <c r="AP94" s="115"/>
      <c r="AQ94" s="99">
        <v>2653</v>
      </c>
      <c r="AR94" s="99">
        <v>2616</v>
      </c>
      <c r="AS94" s="139">
        <v>1.414373088685017E-2</v>
      </c>
      <c r="AT94" s="82"/>
      <c r="AU94" s="82">
        <v>0.44717800289435594</v>
      </c>
      <c r="AV94" s="82">
        <v>-0.136058981233244</v>
      </c>
      <c r="AW94" s="82">
        <v>1.414373088685017E-2</v>
      </c>
    </row>
    <row r="95" spans="1:49" ht="16.5" thickBot="1" x14ac:dyDescent="0.3">
      <c r="A95" s="628"/>
      <c r="B95" s="630"/>
      <c r="C95" s="633"/>
      <c r="D95" s="633"/>
      <c r="E95" s="637"/>
      <c r="F95" s="638"/>
      <c r="G95" s="643"/>
      <c r="H95" s="644"/>
      <c r="I95" s="633"/>
      <c r="J95" s="633"/>
      <c r="K95" s="633"/>
      <c r="L95" s="633"/>
      <c r="M95" s="633"/>
      <c r="N95" s="635" t="s">
        <v>207</v>
      </c>
      <c r="O95" s="636"/>
      <c r="P95" s="134">
        <v>1161</v>
      </c>
      <c r="Q95" s="134">
        <v>1492</v>
      </c>
      <c r="R95" s="134">
        <v>0</v>
      </c>
      <c r="S95" s="134">
        <v>0</v>
      </c>
      <c r="T95" s="660"/>
      <c r="U95" s="651"/>
      <c r="V95" s="663"/>
      <c r="W95" s="657"/>
      <c r="X95" s="82"/>
      <c r="Y95" s="82"/>
      <c r="Z95" s="82"/>
      <c r="AA95" s="99"/>
      <c r="AB95" s="99"/>
      <c r="AC95" s="115"/>
      <c r="AD95" s="115"/>
      <c r="AE95" s="137"/>
      <c r="AF95" s="138"/>
      <c r="AG95" s="240"/>
      <c r="AH95" s="115"/>
      <c r="AI95" s="82"/>
      <c r="AJ95" s="82"/>
      <c r="AK95" s="185"/>
      <c r="AL95" s="115"/>
      <c r="AM95" s="82"/>
      <c r="AN95" s="82"/>
      <c r="AO95" s="82"/>
      <c r="AP95" s="115"/>
      <c r="AQ95" s="115"/>
      <c r="AR95" s="115"/>
      <c r="AS95" s="115"/>
      <c r="AT95" s="82"/>
      <c r="AU95" s="82"/>
      <c r="AV95" s="82"/>
      <c r="AW95" s="82"/>
    </row>
    <row r="96" spans="1:49" ht="16.5" thickBot="1" x14ac:dyDescent="0.3">
      <c r="A96" s="628"/>
      <c r="B96" s="630"/>
      <c r="C96" s="633"/>
      <c r="D96" s="634"/>
      <c r="E96" s="639"/>
      <c r="F96" s="640"/>
      <c r="G96" s="645"/>
      <c r="H96" s="646"/>
      <c r="I96" s="634"/>
      <c r="J96" s="634"/>
      <c r="K96" s="634"/>
      <c r="L96" s="634"/>
      <c r="M96" s="634"/>
      <c r="N96" s="635" t="s">
        <v>208</v>
      </c>
      <c r="O96" s="636"/>
      <c r="P96" s="136">
        <v>-9.2968750000000044E-2</v>
      </c>
      <c r="Q96" s="136">
        <v>0.11676646706586835</v>
      </c>
      <c r="R96" s="187"/>
      <c r="S96" s="187"/>
      <c r="T96" s="661"/>
      <c r="U96" s="652"/>
      <c r="V96" s="664"/>
      <c r="W96" s="658"/>
      <c r="X96" s="82"/>
      <c r="Y96" s="82"/>
      <c r="Z96" s="82"/>
      <c r="AA96" s="99"/>
      <c r="AB96" s="99"/>
      <c r="AC96" s="115"/>
      <c r="AD96" s="115"/>
      <c r="AE96" s="137"/>
      <c r="AF96" s="138"/>
      <c r="AG96" s="240"/>
      <c r="AH96" s="115"/>
      <c r="AI96" s="82"/>
      <c r="AJ96" s="82"/>
      <c r="AK96" s="185"/>
      <c r="AL96" s="115"/>
      <c r="AM96" s="82"/>
      <c r="AN96" s="82"/>
      <c r="AO96" s="82"/>
      <c r="AP96" s="115"/>
      <c r="AQ96" s="115"/>
      <c r="AR96" s="115"/>
      <c r="AS96" s="115"/>
      <c r="AT96" s="82"/>
      <c r="AU96" s="82"/>
      <c r="AV96" s="82"/>
      <c r="AW96" s="82"/>
    </row>
    <row r="97" spans="1:45" ht="15.75" thickBot="1" x14ac:dyDescent="0.3">
      <c r="A97" s="628"/>
      <c r="B97" s="630"/>
      <c r="C97" s="633"/>
      <c r="D97" s="632" t="s">
        <v>314</v>
      </c>
      <c r="E97" s="635" t="s">
        <v>315</v>
      </c>
      <c r="F97" s="636"/>
      <c r="G97" s="641" t="s">
        <v>316</v>
      </c>
      <c r="H97" s="642"/>
      <c r="I97" s="632" t="s">
        <v>25</v>
      </c>
      <c r="J97" s="632" t="s">
        <v>8</v>
      </c>
      <c r="K97" s="632" t="s">
        <v>10</v>
      </c>
      <c r="L97" s="632" t="s">
        <v>12</v>
      </c>
      <c r="M97" s="632" t="s">
        <v>23</v>
      </c>
      <c r="N97" s="133">
        <v>2022</v>
      </c>
      <c r="O97" s="235">
        <v>0.4</v>
      </c>
      <c r="P97" s="235">
        <v>0.4</v>
      </c>
      <c r="Q97" s="235">
        <v>0.4</v>
      </c>
      <c r="R97" s="235">
        <v>0.4</v>
      </c>
      <c r="S97" s="235">
        <v>0.4</v>
      </c>
      <c r="T97" s="659">
        <v>354</v>
      </c>
      <c r="U97" s="650">
        <v>0.88279301745635907</v>
      </c>
      <c r="V97" s="653" t="s">
        <v>35</v>
      </c>
      <c r="W97" s="656">
        <v>1.2069825436408976</v>
      </c>
      <c r="X97" s="82"/>
      <c r="Y97" s="82"/>
      <c r="Z97" s="82"/>
      <c r="AA97" s="99">
        <v>195</v>
      </c>
      <c r="AB97" s="99">
        <v>179</v>
      </c>
      <c r="AC97" s="115">
        <v>1.0893854748603351</v>
      </c>
      <c r="AD97" s="115"/>
      <c r="AE97" s="137">
        <v>159</v>
      </c>
      <c r="AF97" s="135">
        <v>222</v>
      </c>
      <c r="AG97" s="240">
        <v>0.71621621621621623</v>
      </c>
      <c r="AH97" s="115"/>
      <c r="AI97" s="171"/>
      <c r="AJ97" s="171"/>
      <c r="AK97" s="184" t="e">
        <v>#DIV/0!</v>
      </c>
      <c r="AL97" s="115"/>
      <c r="AM97" s="200"/>
      <c r="AN97" s="201"/>
      <c r="AO97" s="211" t="e">
        <v>#DIV/0!</v>
      </c>
      <c r="AP97" s="115"/>
      <c r="AQ97" s="99">
        <v>354</v>
      </c>
      <c r="AR97" s="99">
        <v>401</v>
      </c>
      <c r="AS97" s="102">
        <v>0.88279301745635907</v>
      </c>
    </row>
    <row r="98" spans="1:45" ht="15.75" thickBot="1" x14ac:dyDescent="0.3">
      <c r="A98" s="628"/>
      <c r="B98" s="630"/>
      <c r="C98" s="633"/>
      <c r="D98" s="633"/>
      <c r="E98" s="637"/>
      <c r="F98" s="638"/>
      <c r="G98" s="643"/>
      <c r="H98" s="644"/>
      <c r="I98" s="633"/>
      <c r="J98" s="633"/>
      <c r="K98" s="633"/>
      <c r="L98" s="633"/>
      <c r="M98" s="633"/>
      <c r="N98" s="635" t="s">
        <v>207</v>
      </c>
      <c r="O98" s="636"/>
      <c r="P98" s="134">
        <v>195</v>
      </c>
      <c r="Q98" s="140">
        <v>159</v>
      </c>
      <c r="R98" s="134">
        <v>0</v>
      </c>
      <c r="S98" s="134">
        <v>0</v>
      </c>
      <c r="T98" s="660"/>
      <c r="U98" s="651"/>
      <c r="V98" s="654"/>
      <c r="W98" s="657"/>
      <c r="X98" s="82"/>
      <c r="Y98" s="82"/>
      <c r="Z98" s="82"/>
      <c r="AA98" s="99"/>
      <c r="AB98" s="99"/>
      <c r="AC98" s="115"/>
      <c r="AD98" s="115"/>
      <c r="AE98" s="137"/>
      <c r="AF98" s="135"/>
      <c r="AG98" s="240"/>
      <c r="AH98" s="115"/>
      <c r="AI98" s="82"/>
      <c r="AJ98" s="82"/>
      <c r="AK98" s="185"/>
      <c r="AL98" s="115"/>
      <c r="AM98" s="82"/>
      <c r="AN98" s="82"/>
      <c r="AO98" s="82"/>
      <c r="AP98" s="115"/>
      <c r="AQ98" s="115"/>
      <c r="AR98" s="115"/>
      <c r="AS98" s="115"/>
    </row>
    <row r="99" spans="1:45" ht="15.75" thickBot="1" x14ac:dyDescent="0.3">
      <c r="A99" s="628"/>
      <c r="B99" s="631"/>
      <c r="C99" s="634"/>
      <c r="D99" s="634"/>
      <c r="E99" s="639"/>
      <c r="F99" s="640"/>
      <c r="G99" s="645"/>
      <c r="H99" s="646"/>
      <c r="I99" s="634"/>
      <c r="J99" s="634"/>
      <c r="K99" s="634"/>
      <c r="L99" s="634"/>
      <c r="M99" s="634"/>
      <c r="N99" s="635" t="s">
        <v>208</v>
      </c>
      <c r="O99" s="636"/>
      <c r="P99" s="136">
        <v>1.0893854748603351</v>
      </c>
      <c r="Q99" s="136">
        <v>0.71621621621621623</v>
      </c>
      <c r="R99" s="187"/>
      <c r="S99" s="187"/>
      <c r="T99" s="661"/>
      <c r="U99" s="652"/>
      <c r="V99" s="655"/>
      <c r="W99" s="658"/>
      <c r="X99" s="82"/>
      <c r="Y99" s="82"/>
      <c r="Z99" s="82"/>
      <c r="AA99" s="99"/>
      <c r="AB99" s="99"/>
      <c r="AC99" s="115"/>
      <c r="AD99" s="115"/>
      <c r="AE99" s="137"/>
      <c r="AF99" s="135"/>
      <c r="AG99" s="240"/>
      <c r="AH99" s="115"/>
      <c r="AI99" s="82"/>
      <c r="AJ99" s="82"/>
      <c r="AK99" s="185"/>
      <c r="AL99" s="115"/>
      <c r="AM99" s="82"/>
      <c r="AN99" s="82"/>
      <c r="AO99" s="82"/>
      <c r="AP99" s="115"/>
      <c r="AQ99" s="115"/>
      <c r="AR99" s="115"/>
      <c r="AS99" s="115"/>
    </row>
    <row r="100" spans="1:45" ht="15.75" thickBot="1" x14ac:dyDescent="0.3">
      <c r="A100" s="628"/>
      <c r="B100" s="647" t="s">
        <v>317</v>
      </c>
      <c r="C100" s="632" t="s">
        <v>318</v>
      </c>
      <c r="D100" s="632" t="s">
        <v>319</v>
      </c>
      <c r="E100" s="635" t="s">
        <v>320</v>
      </c>
      <c r="F100" s="636"/>
      <c r="G100" s="641" t="s">
        <v>321</v>
      </c>
      <c r="H100" s="642"/>
      <c r="I100" s="632" t="s">
        <v>25</v>
      </c>
      <c r="J100" s="632" t="s">
        <v>8</v>
      </c>
      <c r="K100" s="632" t="s">
        <v>10</v>
      </c>
      <c r="L100" s="632" t="s">
        <v>12</v>
      </c>
      <c r="M100" s="632" t="s">
        <v>23</v>
      </c>
      <c r="N100" s="133">
        <v>2022</v>
      </c>
      <c r="O100" s="235">
        <v>1.0900000000000001</v>
      </c>
      <c r="P100" s="235">
        <v>0.98</v>
      </c>
      <c r="Q100" s="235">
        <v>0.98</v>
      </c>
      <c r="R100" s="235">
        <v>0.98</v>
      </c>
      <c r="S100" s="235">
        <v>0.98</v>
      </c>
      <c r="T100" s="659">
        <v>7012</v>
      </c>
      <c r="U100" s="650">
        <v>0.92445616348055371</v>
      </c>
      <c r="V100" s="653" t="s">
        <v>35</v>
      </c>
      <c r="W100" s="656">
        <v>-5.6677384203516645E-2</v>
      </c>
      <c r="X100" s="82"/>
      <c r="Y100" s="82"/>
      <c r="Z100" s="82"/>
      <c r="AA100" s="99">
        <v>3472</v>
      </c>
      <c r="AB100" s="99">
        <v>3694</v>
      </c>
      <c r="AC100" s="115">
        <v>0.93990254466702761</v>
      </c>
      <c r="AD100" s="115"/>
      <c r="AE100" s="137">
        <v>3540</v>
      </c>
      <c r="AF100" s="135">
        <v>3891</v>
      </c>
      <c r="AG100" s="240">
        <v>0.90979182729375485</v>
      </c>
      <c r="AH100" s="115"/>
      <c r="AI100" s="171"/>
      <c r="AJ100" s="171"/>
      <c r="AK100" s="184" t="e">
        <v>#DIV/0!</v>
      </c>
      <c r="AL100" s="115"/>
      <c r="AM100" s="194"/>
      <c r="AN100" s="194"/>
      <c r="AO100" s="211" t="e">
        <v>#DIV/0!</v>
      </c>
      <c r="AP100" s="115"/>
      <c r="AQ100" s="99">
        <v>7012</v>
      </c>
      <c r="AR100" s="99">
        <v>7585</v>
      </c>
      <c r="AS100" s="102">
        <v>0.92445616348055371</v>
      </c>
    </row>
    <row r="101" spans="1:45" ht="15.75" thickBot="1" x14ac:dyDescent="0.3">
      <c r="A101" s="628"/>
      <c r="B101" s="648"/>
      <c r="C101" s="633"/>
      <c r="D101" s="633"/>
      <c r="E101" s="637"/>
      <c r="F101" s="638"/>
      <c r="G101" s="643"/>
      <c r="H101" s="644"/>
      <c r="I101" s="633"/>
      <c r="J101" s="633"/>
      <c r="K101" s="633"/>
      <c r="L101" s="633"/>
      <c r="M101" s="633"/>
      <c r="N101" s="635" t="s">
        <v>207</v>
      </c>
      <c r="O101" s="636"/>
      <c r="P101" s="134">
        <v>3472</v>
      </c>
      <c r="Q101" s="140">
        <v>3540</v>
      </c>
      <c r="R101" s="134">
        <v>0</v>
      </c>
      <c r="S101" s="360">
        <v>0</v>
      </c>
      <c r="T101" s="660"/>
      <c r="U101" s="651"/>
      <c r="V101" s="654"/>
      <c r="W101" s="657"/>
      <c r="X101" s="82"/>
      <c r="Y101" s="82"/>
      <c r="Z101" s="82"/>
      <c r="AA101" s="99"/>
      <c r="AB101" s="99"/>
      <c r="AC101" s="115"/>
      <c r="AD101" s="115"/>
      <c r="AE101" s="137"/>
      <c r="AF101" s="135"/>
      <c r="AG101" s="240"/>
      <c r="AH101" s="115"/>
      <c r="AI101" s="82"/>
      <c r="AJ101" s="82"/>
      <c r="AK101" s="185"/>
      <c r="AL101" s="115"/>
      <c r="AM101" s="82"/>
      <c r="AN101" s="82"/>
      <c r="AO101" s="82"/>
      <c r="AP101" s="115"/>
      <c r="AQ101" s="115"/>
      <c r="AR101" s="115"/>
      <c r="AS101" s="115"/>
    </row>
    <row r="102" spans="1:45" ht="15.75" thickBot="1" x14ac:dyDescent="0.3">
      <c r="A102" s="628"/>
      <c r="B102" s="649"/>
      <c r="C102" s="634"/>
      <c r="D102" s="634"/>
      <c r="E102" s="639"/>
      <c r="F102" s="640"/>
      <c r="G102" s="645"/>
      <c r="H102" s="646"/>
      <c r="I102" s="634"/>
      <c r="J102" s="634"/>
      <c r="K102" s="634"/>
      <c r="L102" s="634"/>
      <c r="M102" s="634"/>
      <c r="N102" s="635" t="s">
        <v>208</v>
      </c>
      <c r="O102" s="636"/>
      <c r="P102" s="136">
        <v>0.93990254466702761</v>
      </c>
      <c r="Q102" s="136">
        <v>0.90979182729375485</v>
      </c>
      <c r="R102" s="187"/>
      <c r="S102" s="187"/>
      <c r="T102" s="661"/>
      <c r="U102" s="652"/>
      <c r="V102" s="655"/>
      <c r="W102" s="658"/>
      <c r="X102" s="82"/>
      <c r="Y102" s="82"/>
      <c r="Z102" s="82"/>
      <c r="AA102" s="99"/>
      <c r="AB102" s="99"/>
      <c r="AC102" s="115"/>
      <c r="AD102" s="115"/>
      <c r="AE102" s="137"/>
      <c r="AF102" s="135"/>
      <c r="AG102" s="240"/>
      <c r="AH102" s="115"/>
      <c r="AI102" s="82"/>
      <c r="AJ102" s="82"/>
      <c r="AK102" s="185"/>
      <c r="AL102" s="115"/>
      <c r="AM102" s="82"/>
      <c r="AN102" s="82"/>
      <c r="AO102" s="82"/>
      <c r="AP102" s="115"/>
      <c r="AQ102" s="115"/>
      <c r="AR102" s="115"/>
      <c r="AS102" s="115"/>
    </row>
    <row r="103" spans="1:45" ht="15.75" thickBot="1" x14ac:dyDescent="0.3">
      <c r="A103" s="628"/>
      <c r="B103" s="647" t="s">
        <v>322</v>
      </c>
      <c r="C103" s="632" t="s">
        <v>323</v>
      </c>
      <c r="D103" s="632" t="s">
        <v>324</v>
      </c>
      <c r="E103" s="635" t="s">
        <v>325</v>
      </c>
      <c r="F103" s="636"/>
      <c r="G103" s="641" t="s">
        <v>326</v>
      </c>
      <c r="H103" s="642"/>
      <c r="I103" s="632" t="s">
        <v>25</v>
      </c>
      <c r="J103" s="632" t="s">
        <v>8</v>
      </c>
      <c r="K103" s="632" t="s">
        <v>10</v>
      </c>
      <c r="L103" s="632" t="s">
        <v>12</v>
      </c>
      <c r="M103" s="632" t="s">
        <v>23</v>
      </c>
      <c r="N103" s="133">
        <v>2022</v>
      </c>
      <c r="O103" s="235">
        <v>15</v>
      </c>
      <c r="P103" s="235">
        <v>15</v>
      </c>
      <c r="Q103" s="235">
        <v>15</v>
      </c>
      <c r="R103" s="235">
        <v>15</v>
      </c>
      <c r="S103" s="235">
        <v>15</v>
      </c>
      <c r="T103" s="659">
        <v>136798</v>
      </c>
      <c r="U103" s="650">
        <v>18.03533289386948</v>
      </c>
      <c r="V103" s="653" t="s">
        <v>35</v>
      </c>
      <c r="W103" s="656">
        <v>0.20235552625796527</v>
      </c>
      <c r="X103" s="82"/>
      <c r="Y103" s="82"/>
      <c r="Z103" s="82"/>
      <c r="AA103" s="99">
        <v>62681</v>
      </c>
      <c r="AB103" s="99">
        <v>3694</v>
      </c>
      <c r="AC103" s="115">
        <v>16.968327016783974</v>
      </c>
      <c r="AD103" s="115"/>
      <c r="AE103" s="135">
        <v>74117</v>
      </c>
      <c r="AF103" s="137">
        <v>3891</v>
      </c>
      <c r="AG103" s="240">
        <v>19.048316628116165</v>
      </c>
      <c r="AH103" s="115"/>
      <c r="AI103" s="171"/>
      <c r="AJ103" s="171"/>
      <c r="AK103" s="184" t="e">
        <v>#DIV/0!</v>
      </c>
      <c r="AL103" s="115"/>
      <c r="AM103" s="194"/>
      <c r="AN103" s="108"/>
      <c r="AO103" s="211" t="e">
        <v>#DIV/0!</v>
      </c>
      <c r="AP103" s="115"/>
      <c r="AQ103" s="99">
        <v>136798</v>
      </c>
      <c r="AR103" s="99">
        <v>7585</v>
      </c>
      <c r="AS103" s="102">
        <v>18.03533289386948</v>
      </c>
    </row>
    <row r="104" spans="1:45" ht="15.75" thickBot="1" x14ac:dyDescent="0.3">
      <c r="A104" s="628"/>
      <c r="B104" s="648"/>
      <c r="C104" s="633"/>
      <c r="D104" s="633"/>
      <c r="E104" s="637"/>
      <c r="F104" s="638"/>
      <c r="G104" s="643"/>
      <c r="H104" s="644"/>
      <c r="I104" s="633"/>
      <c r="J104" s="633"/>
      <c r="K104" s="633"/>
      <c r="L104" s="633"/>
      <c r="M104" s="633"/>
      <c r="N104" s="635" t="s">
        <v>207</v>
      </c>
      <c r="O104" s="636"/>
      <c r="P104" s="134">
        <v>62681</v>
      </c>
      <c r="Q104" s="140">
        <v>74117</v>
      </c>
      <c r="R104" s="134">
        <v>0</v>
      </c>
      <c r="S104" s="360">
        <v>0</v>
      </c>
      <c r="T104" s="660"/>
      <c r="U104" s="651"/>
      <c r="V104" s="654"/>
      <c r="W104" s="657"/>
      <c r="X104" s="82"/>
      <c r="Y104" s="82"/>
      <c r="Z104" s="82"/>
      <c r="AA104" s="99"/>
      <c r="AB104" s="99"/>
      <c r="AC104" s="115"/>
      <c r="AD104" s="115"/>
      <c r="AE104" s="135"/>
      <c r="AF104" s="137"/>
      <c r="AG104" s="240"/>
      <c r="AH104" s="115"/>
      <c r="AI104" s="82"/>
      <c r="AJ104" s="82"/>
      <c r="AK104" s="185"/>
      <c r="AL104" s="115"/>
      <c r="AM104" s="82"/>
      <c r="AN104" s="82"/>
      <c r="AO104" s="82"/>
      <c r="AP104" s="115"/>
      <c r="AQ104" s="115"/>
      <c r="AR104" s="115"/>
      <c r="AS104" s="115"/>
    </row>
    <row r="105" spans="1:45" ht="15.75" thickBot="1" x14ac:dyDescent="0.3">
      <c r="A105" s="628"/>
      <c r="B105" s="649"/>
      <c r="C105" s="634"/>
      <c r="D105" s="634"/>
      <c r="E105" s="639"/>
      <c r="F105" s="640"/>
      <c r="G105" s="645"/>
      <c r="H105" s="646"/>
      <c r="I105" s="634"/>
      <c r="J105" s="634"/>
      <c r="K105" s="634"/>
      <c r="L105" s="634"/>
      <c r="M105" s="634"/>
      <c r="N105" s="635" t="s">
        <v>208</v>
      </c>
      <c r="O105" s="636"/>
      <c r="P105" s="136">
        <v>16.968327016783974</v>
      </c>
      <c r="Q105" s="136">
        <v>19.048316628116165</v>
      </c>
      <c r="R105" s="187"/>
      <c r="S105" s="187"/>
      <c r="T105" s="661"/>
      <c r="U105" s="652"/>
      <c r="V105" s="655"/>
      <c r="W105" s="658"/>
      <c r="X105" s="82"/>
      <c r="Y105" s="82"/>
      <c r="Z105" s="82"/>
      <c r="AA105" s="99"/>
      <c r="AB105" s="99"/>
      <c r="AC105" s="115"/>
      <c r="AD105" s="115"/>
      <c r="AE105" s="135"/>
      <c r="AF105" s="137"/>
      <c r="AG105" s="240"/>
      <c r="AH105" s="115"/>
      <c r="AI105" s="82"/>
      <c r="AJ105" s="82"/>
      <c r="AK105" s="185"/>
      <c r="AL105" s="115"/>
      <c r="AM105" s="82"/>
      <c r="AN105" s="82"/>
      <c r="AO105" s="82"/>
      <c r="AP105" s="115"/>
      <c r="AQ105" s="115"/>
      <c r="AR105" s="115"/>
      <c r="AS105" s="115"/>
    </row>
    <row r="106" spans="1:45" ht="15.75" thickBot="1" x14ac:dyDescent="0.3">
      <c r="A106" s="628"/>
      <c r="B106" s="647" t="s">
        <v>327</v>
      </c>
      <c r="C106" s="632" t="s">
        <v>328</v>
      </c>
      <c r="D106" s="632" t="s">
        <v>329</v>
      </c>
      <c r="E106" s="635" t="s">
        <v>330</v>
      </c>
      <c r="F106" s="636"/>
      <c r="G106" s="641" t="s">
        <v>331</v>
      </c>
      <c r="H106" s="642"/>
      <c r="I106" s="632" t="s">
        <v>25</v>
      </c>
      <c r="J106" s="632" t="s">
        <v>8</v>
      </c>
      <c r="K106" s="632" t="s">
        <v>10</v>
      </c>
      <c r="L106" s="632" t="s">
        <v>12</v>
      </c>
      <c r="M106" s="632" t="s">
        <v>23</v>
      </c>
      <c r="N106" s="133">
        <v>2022</v>
      </c>
      <c r="O106" s="235">
        <v>1.3</v>
      </c>
      <c r="P106" s="235">
        <v>1.3</v>
      </c>
      <c r="Q106" s="235">
        <v>1.3</v>
      </c>
      <c r="R106" s="235">
        <v>1.3</v>
      </c>
      <c r="S106" s="235">
        <v>1.3</v>
      </c>
      <c r="T106" s="659">
        <v>11323</v>
      </c>
      <c r="U106" s="650">
        <v>1.4928147659854978</v>
      </c>
      <c r="V106" s="653" t="s">
        <v>35</v>
      </c>
      <c r="W106" s="656">
        <v>0.14831905075807517</v>
      </c>
      <c r="X106" s="82"/>
      <c r="Y106" s="82"/>
      <c r="Z106" s="82"/>
      <c r="AA106" s="99">
        <v>5342</v>
      </c>
      <c r="AB106" s="99">
        <v>3694</v>
      </c>
      <c r="AC106" s="115">
        <v>1.4461288576069302</v>
      </c>
      <c r="AD106" s="115"/>
      <c r="AE106" s="135">
        <v>5981</v>
      </c>
      <c r="AF106" s="137">
        <v>3891</v>
      </c>
      <c r="AG106" s="240">
        <v>1.5371369827807762</v>
      </c>
      <c r="AH106" s="115"/>
      <c r="AI106" s="171"/>
      <c r="AJ106" s="171"/>
      <c r="AK106" s="184" t="e">
        <v>#DIV/0!</v>
      </c>
      <c r="AL106" s="115"/>
      <c r="AM106" s="194"/>
      <c r="AN106" s="108"/>
      <c r="AO106" s="211" t="e">
        <v>#DIV/0!</v>
      </c>
      <c r="AP106" s="115"/>
      <c r="AQ106" s="99">
        <v>11323</v>
      </c>
      <c r="AR106" s="99">
        <v>7585</v>
      </c>
      <c r="AS106" s="102">
        <v>1.4928147659854978</v>
      </c>
    </row>
    <row r="107" spans="1:45" ht="15.75" thickBot="1" x14ac:dyDescent="0.3">
      <c r="A107" s="628"/>
      <c r="B107" s="648"/>
      <c r="C107" s="633"/>
      <c r="D107" s="633"/>
      <c r="E107" s="637"/>
      <c r="F107" s="638"/>
      <c r="G107" s="643"/>
      <c r="H107" s="644"/>
      <c r="I107" s="633"/>
      <c r="J107" s="633"/>
      <c r="K107" s="633"/>
      <c r="L107" s="633"/>
      <c r="M107" s="633"/>
      <c r="N107" s="635" t="s">
        <v>207</v>
      </c>
      <c r="O107" s="636"/>
      <c r="P107" s="134">
        <v>5342</v>
      </c>
      <c r="Q107" s="140">
        <v>5981</v>
      </c>
      <c r="R107" s="134">
        <v>0</v>
      </c>
      <c r="S107" s="360">
        <v>0</v>
      </c>
      <c r="T107" s="660"/>
      <c r="U107" s="651"/>
      <c r="V107" s="654"/>
      <c r="W107" s="657"/>
      <c r="X107" s="82"/>
      <c r="Y107" s="82"/>
      <c r="Z107" s="82"/>
      <c r="AA107" s="99"/>
      <c r="AB107" s="99"/>
      <c r="AC107" s="115"/>
      <c r="AD107" s="115"/>
      <c r="AE107" s="135"/>
      <c r="AF107" s="137"/>
      <c r="AG107" s="240"/>
      <c r="AH107" s="115"/>
      <c r="AI107" s="82"/>
      <c r="AJ107" s="82"/>
      <c r="AK107" s="185"/>
      <c r="AL107" s="115"/>
      <c r="AM107" s="82"/>
      <c r="AN107" s="82"/>
      <c r="AO107" s="82"/>
      <c r="AP107" s="115"/>
      <c r="AQ107" s="115"/>
      <c r="AR107" s="115"/>
      <c r="AS107" s="115"/>
    </row>
    <row r="108" spans="1:45" ht="15.75" thickBot="1" x14ac:dyDescent="0.3">
      <c r="A108" s="628"/>
      <c r="B108" s="649"/>
      <c r="C108" s="634"/>
      <c r="D108" s="634"/>
      <c r="E108" s="639"/>
      <c r="F108" s="640"/>
      <c r="G108" s="645"/>
      <c r="H108" s="646"/>
      <c r="I108" s="634"/>
      <c r="J108" s="634"/>
      <c r="K108" s="634"/>
      <c r="L108" s="634"/>
      <c r="M108" s="634"/>
      <c r="N108" s="635" t="s">
        <v>208</v>
      </c>
      <c r="O108" s="636"/>
      <c r="P108" s="136">
        <v>1.4461288576069302</v>
      </c>
      <c r="Q108" s="136">
        <v>1.5371369827807762</v>
      </c>
      <c r="R108" s="187"/>
      <c r="S108" s="187"/>
      <c r="T108" s="661"/>
      <c r="U108" s="652"/>
      <c r="V108" s="655"/>
      <c r="W108" s="658"/>
      <c r="X108" s="82"/>
      <c r="Y108" s="82"/>
      <c r="Z108" s="82"/>
      <c r="AA108" s="99"/>
      <c r="AB108" s="99"/>
      <c r="AC108" s="115"/>
      <c r="AD108" s="115"/>
      <c r="AE108" s="135"/>
      <c r="AF108" s="137"/>
      <c r="AG108" s="240"/>
      <c r="AH108" s="115"/>
      <c r="AI108" s="82"/>
      <c r="AJ108" s="82"/>
      <c r="AK108" s="185"/>
      <c r="AL108" s="115"/>
      <c r="AM108" s="82"/>
      <c r="AN108" s="82"/>
      <c r="AO108" s="82"/>
      <c r="AP108" s="115"/>
      <c r="AQ108" s="115"/>
      <c r="AR108" s="115"/>
      <c r="AS108" s="115"/>
    </row>
    <row r="109" spans="1:45" ht="15.75" thickBot="1" x14ac:dyDescent="0.3">
      <c r="A109" s="628"/>
      <c r="B109" s="647" t="s">
        <v>332</v>
      </c>
      <c r="C109" s="632" t="s">
        <v>333</v>
      </c>
      <c r="D109" s="632" t="s">
        <v>334</v>
      </c>
      <c r="E109" s="635" t="s">
        <v>335</v>
      </c>
      <c r="F109" s="636"/>
      <c r="G109" s="641" t="s">
        <v>336</v>
      </c>
      <c r="H109" s="642"/>
      <c r="I109" s="632" t="s">
        <v>25</v>
      </c>
      <c r="J109" s="632" t="s">
        <v>8</v>
      </c>
      <c r="K109" s="632" t="s">
        <v>10</v>
      </c>
      <c r="L109" s="632" t="s">
        <v>79</v>
      </c>
      <c r="M109" s="632" t="s">
        <v>23</v>
      </c>
      <c r="N109" s="133">
        <v>2022</v>
      </c>
      <c r="O109" s="235">
        <v>0.2</v>
      </c>
      <c r="P109" s="235">
        <v>0.2</v>
      </c>
      <c r="Q109" s="235">
        <v>0.2</v>
      </c>
      <c r="R109" s="235">
        <v>0.2</v>
      </c>
      <c r="S109" s="235">
        <v>0.2</v>
      </c>
      <c r="T109" s="659">
        <v>180</v>
      </c>
      <c r="U109" s="650">
        <v>0.44887780548628431</v>
      </c>
      <c r="V109" s="653" t="s">
        <v>35</v>
      </c>
      <c r="W109" s="656">
        <v>1.2443890274314215</v>
      </c>
      <c r="X109" s="82"/>
      <c r="Y109" s="82"/>
      <c r="Z109" s="82"/>
      <c r="AA109" s="99">
        <v>103</v>
      </c>
      <c r="AB109" s="99">
        <v>179</v>
      </c>
      <c r="AC109" s="115">
        <v>0.57541899441340782</v>
      </c>
      <c r="AD109" s="115"/>
      <c r="AE109" s="135">
        <v>77</v>
      </c>
      <c r="AF109" s="135">
        <v>222</v>
      </c>
      <c r="AG109" s="240">
        <v>0.34684684684684686</v>
      </c>
      <c r="AH109" s="115"/>
      <c r="AI109" s="171"/>
      <c r="AJ109" s="171"/>
      <c r="AK109" s="186" t="e">
        <v>#DIV/0!</v>
      </c>
      <c r="AL109" s="115"/>
      <c r="AM109" s="194"/>
      <c r="AN109" s="108"/>
      <c r="AO109" s="211" t="e">
        <v>#DIV/0!</v>
      </c>
      <c r="AP109" s="115"/>
      <c r="AQ109" s="99">
        <v>180</v>
      </c>
      <c r="AR109" s="99">
        <v>401</v>
      </c>
      <c r="AS109" s="102">
        <v>0.44887780548628431</v>
      </c>
    </row>
    <row r="110" spans="1:45" ht="15.75" thickBot="1" x14ac:dyDescent="0.3">
      <c r="A110" s="628"/>
      <c r="B110" s="648"/>
      <c r="C110" s="633"/>
      <c r="D110" s="633"/>
      <c r="E110" s="637"/>
      <c r="F110" s="638"/>
      <c r="G110" s="643"/>
      <c r="H110" s="644"/>
      <c r="I110" s="633"/>
      <c r="J110" s="633"/>
      <c r="K110" s="633"/>
      <c r="L110" s="633"/>
      <c r="M110" s="633"/>
      <c r="N110" s="635" t="s">
        <v>207</v>
      </c>
      <c r="O110" s="636"/>
      <c r="P110" s="134">
        <v>103</v>
      </c>
      <c r="Q110" s="140">
        <v>77</v>
      </c>
      <c r="R110" s="134">
        <v>0</v>
      </c>
      <c r="S110" s="360">
        <v>0</v>
      </c>
      <c r="T110" s="660"/>
      <c r="U110" s="651"/>
      <c r="V110" s="654"/>
      <c r="W110" s="657"/>
      <c r="X110" s="82"/>
      <c r="Y110" s="82"/>
      <c r="Z110" s="82"/>
      <c r="AA110" s="99"/>
      <c r="AB110" s="99"/>
      <c r="AC110" s="115"/>
      <c r="AD110" s="115"/>
      <c r="AE110" s="135"/>
      <c r="AF110" s="135"/>
      <c r="AG110" s="240"/>
      <c r="AH110" s="115"/>
      <c r="AI110" s="82"/>
      <c r="AJ110" s="82"/>
      <c r="AK110" s="185"/>
      <c r="AL110" s="115"/>
      <c r="AM110" s="82"/>
      <c r="AN110" s="82"/>
      <c r="AO110" s="82"/>
      <c r="AP110" s="115"/>
      <c r="AQ110" s="115"/>
      <c r="AR110" s="115"/>
      <c r="AS110" s="115"/>
    </row>
    <row r="111" spans="1:45" ht="15.75" thickBot="1" x14ac:dyDescent="0.3">
      <c r="A111" s="628"/>
      <c r="B111" s="648"/>
      <c r="C111" s="633"/>
      <c r="D111" s="634"/>
      <c r="E111" s="639"/>
      <c r="F111" s="640"/>
      <c r="G111" s="645"/>
      <c r="H111" s="646"/>
      <c r="I111" s="634"/>
      <c r="J111" s="634"/>
      <c r="K111" s="634"/>
      <c r="L111" s="634"/>
      <c r="M111" s="634"/>
      <c r="N111" s="635" t="s">
        <v>208</v>
      </c>
      <c r="O111" s="636"/>
      <c r="P111" s="136">
        <v>0.57541899441340782</v>
      </c>
      <c r="Q111" s="136">
        <v>0.34684684684684686</v>
      </c>
      <c r="R111" s="187"/>
      <c r="S111" s="187"/>
      <c r="T111" s="661"/>
      <c r="U111" s="652"/>
      <c r="V111" s="655"/>
      <c r="W111" s="658"/>
      <c r="X111" s="82"/>
      <c r="Y111" s="82"/>
      <c r="Z111" s="82"/>
      <c r="AA111" s="99"/>
      <c r="AB111" s="99"/>
      <c r="AC111" s="115"/>
      <c r="AD111" s="115"/>
      <c r="AE111" s="135"/>
      <c r="AF111" s="135"/>
      <c r="AG111" s="240"/>
      <c r="AH111" s="115"/>
      <c r="AI111" s="82"/>
      <c r="AJ111" s="82"/>
      <c r="AK111" s="185"/>
      <c r="AL111" s="115"/>
      <c r="AM111" s="82"/>
      <c r="AN111" s="82"/>
      <c r="AO111" s="82"/>
      <c r="AP111" s="115"/>
      <c r="AQ111" s="115"/>
      <c r="AR111" s="115"/>
      <c r="AS111" s="115"/>
    </row>
    <row r="112" spans="1:45" ht="15.75" thickBot="1" x14ac:dyDescent="0.3">
      <c r="A112" s="628"/>
      <c r="B112" s="648"/>
      <c r="C112" s="633"/>
      <c r="D112" s="632" t="s">
        <v>337</v>
      </c>
      <c r="E112" s="635" t="s">
        <v>338</v>
      </c>
      <c r="F112" s="636"/>
      <c r="G112" s="641" t="s">
        <v>339</v>
      </c>
      <c r="H112" s="642"/>
      <c r="I112" s="632" t="s">
        <v>25</v>
      </c>
      <c r="J112" s="632" t="s">
        <v>8</v>
      </c>
      <c r="K112" s="632" t="s">
        <v>10</v>
      </c>
      <c r="L112" s="632" t="s">
        <v>79</v>
      </c>
      <c r="M112" s="632" t="s">
        <v>23</v>
      </c>
      <c r="N112" s="133">
        <v>2022</v>
      </c>
      <c r="O112" s="235">
        <v>0.12</v>
      </c>
      <c r="P112" s="235">
        <v>0.12</v>
      </c>
      <c r="Q112" s="235">
        <v>0.12</v>
      </c>
      <c r="R112" s="235">
        <v>0.12</v>
      </c>
      <c r="S112" s="235">
        <v>0.12</v>
      </c>
      <c r="T112" s="659">
        <v>112</v>
      </c>
      <c r="U112" s="650">
        <v>0.2793017456359102</v>
      </c>
      <c r="V112" s="653" t="s">
        <v>35</v>
      </c>
      <c r="W112" s="656">
        <v>1.3275145469659186</v>
      </c>
      <c r="X112" s="82"/>
      <c r="Y112" s="82"/>
      <c r="Z112" s="82"/>
      <c r="AA112" s="99">
        <v>54</v>
      </c>
      <c r="AB112" s="99">
        <v>179</v>
      </c>
      <c r="AC112" s="115">
        <v>0.3016759776536313</v>
      </c>
      <c r="AD112" s="115"/>
      <c r="AE112" s="135">
        <v>58</v>
      </c>
      <c r="AF112" s="137">
        <v>222</v>
      </c>
      <c r="AG112" s="240">
        <v>0.26126126126126126</v>
      </c>
      <c r="AH112" s="115"/>
      <c r="AI112" s="171"/>
      <c r="AJ112" s="171"/>
      <c r="AK112" s="186" t="e">
        <v>#DIV/0!</v>
      </c>
      <c r="AL112" s="115"/>
      <c r="AM112" s="194"/>
      <c r="AN112" s="108"/>
      <c r="AO112" s="211" t="e">
        <v>#DIV/0!</v>
      </c>
      <c r="AP112" s="115"/>
      <c r="AQ112" s="99">
        <v>112</v>
      </c>
      <c r="AR112" s="99">
        <v>401</v>
      </c>
      <c r="AS112" s="102">
        <v>0.2793017456359102</v>
      </c>
    </row>
    <row r="113" spans="1:45" ht="15.75" thickBot="1" x14ac:dyDescent="0.3">
      <c r="A113" s="628"/>
      <c r="B113" s="648"/>
      <c r="C113" s="633"/>
      <c r="D113" s="633"/>
      <c r="E113" s="637"/>
      <c r="F113" s="638"/>
      <c r="G113" s="643"/>
      <c r="H113" s="644"/>
      <c r="I113" s="633"/>
      <c r="J113" s="633"/>
      <c r="K113" s="633"/>
      <c r="L113" s="633"/>
      <c r="M113" s="633"/>
      <c r="N113" s="635" t="s">
        <v>207</v>
      </c>
      <c r="O113" s="636"/>
      <c r="P113" s="134">
        <v>54</v>
      </c>
      <c r="Q113" s="140">
        <v>58</v>
      </c>
      <c r="R113" s="134">
        <v>0</v>
      </c>
      <c r="S113" s="360">
        <v>0</v>
      </c>
      <c r="T113" s="660"/>
      <c r="U113" s="651"/>
      <c r="V113" s="654"/>
      <c r="W113" s="657"/>
      <c r="X113" s="82"/>
      <c r="Y113" s="82"/>
      <c r="Z113" s="82"/>
      <c r="AA113" s="99"/>
      <c r="AB113" s="99"/>
      <c r="AC113" s="115"/>
      <c r="AD113" s="115"/>
      <c r="AE113" s="135"/>
      <c r="AF113" s="137"/>
      <c r="AG113" s="240"/>
      <c r="AH113" s="115"/>
      <c r="AI113" s="82"/>
      <c r="AJ113" s="82"/>
      <c r="AK113" s="185"/>
      <c r="AL113" s="115"/>
      <c r="AM113" s="82"/>
      <c r="AN113" s="82"/>
      <c r="AO113" s="82"/>
      <c r="AP113" s="115"/>
      <c r="AQ113" s="115"/>
      <c r="AR113" s="115"/>
      <c r="AS113" s="115"/>
    </row>
    <row r="114" spans="1:45" ht="15.75" thickBot="1" x14ac:dyDescent="0.3">
      <c r="A114" s="628"/>
      <c r="B114" s="648"/>
      <c r="C114" s="633"/>
      <c r="D114" s="634"/>
      <c r="E114" s="639"/>
      <c r="F114" s="640"/>
      <c r="G114" s="645"/>
      <c r="H114" s="646"/>
      <c r="I114" s="634"/>
      <c r="J114" s="634"/>
      <c r="K114" s="634"/>
      <c r="L114" s="634"/>
      <c r="M114" s="634"/>
      <c r="N114" s="635" t="s">
        <v>208</v>
      </c>
      <c r="O114" s="636"/>
      <c r="P114" s="136">
        <v>0.3016759776536313</v>
      </c>
      <c r="Q114" s="136">
        <v>0.26126126126126126</v>
      </c>
      <c r="R114" s="187"/>
      <c r="S114" s="187"/>
      <c r="T114" s="661"/>
      <c r="U114" s="652"/>
      <c r="V114" s="655"/>
      <c r="W114" s="658"/>
      <c r="X114" s="82"/>
      <c r="Y114" s="82"/>
      <c r="Z114" s="82"/>
      <c r="AA114" s="99"/>
      <c r="AB114" s="99"/>
      <c r="AC114" s="115"/>
      <c r="AD114" s="115"/>
      <c r="AE114" s="135"/>
      <c r="AF114" s="137"/>
      <c r="AG114" s="240"/>
      <c r="AH114" s="115"/>
      <c r="AI114" s="82"/>
      <c r="AJ114" s="82"/>
      <c r="AK114" s="185"/>
      <c r="AL114" s="115"/>
      <c r="AM114" s="82"/>
      <c r="AN114" s="82"/>
      <c r="AO114" s="82"/>
      <c r="AP114" s="115"/>
      <c r="AQ114" s="115"/>
      <c r="AR114" s="115"/>
      <c r="AS114" s="115"/>
    </row>
    <row r="115" spans="1:45" ht="15.75" thickBot="1" x14ac:dyDescent="0.3">
      <c r="A115" s="628"/>
      <c r="B115" s="648"/>
      <c r="C115" s="633"/>
      <c r="D115" s="632" t="s">
        <v>340</v>
      </c>
      <c r="E115" s="635" t="s">
        <v>341</v>
      </c>
      <c r="F115" s="636"/>
      <c r="G115" s="641" t="s">
        <v>342</v>
      </c>
      <c r="H115" s="642"/>
      <c r="I115" s="632" t="s">
        <v>25</v>
      </c>
      <c r="J115" s="632" t="s">
        <v>8</v>
      </c>
      <c r="K115" s="632" t="s">
        <v>10</v>
      </c>
      <c r="L115" s="632" t="s">
        <v>12</v>
      </c>
      <c r="M115" s="632" t="s">
        <v>23</v>
      </c>
      <c r="N115" s="133">
        <v>2022</v>
      </c>
      <c r="O115" s="235">
        <v>0.09</v>
      </c>
      <c r="P115" s="235">
        <v>0.09</v>
      </c>
      <c r="Q115" s="235">
        <v>0.09</v>
      </c>
      <c r="R115" s="235">
        <v>0.09</v>
      </c>
      <c r="S115" s="235">
        <v>0.09</v>
      </c>
      <c r="T115" s="659">
        <v>62</v>
      </c>
      <c r="U115" s="650">
        <v>0.15461346633416459</v>
      </c>
      <c r="V115" s="653" t="s">
        <v>35</v>
      </c>
      <c r="W115" s="656">
        <v>0.71792740371293995</v>
      </c>
      <c r="X115" s="82"/>
      <c r="Y115" s="82"/>
      <c r="Z115" s="82"/>
      <c r="AA115" s="99">
        <v>38</v>
      </c>
      <c r="AB115" s="99">
        <v>179</v>
      </c>
      <c r="AC115" s="115">
        <v>0.21229050279329609</v>
      </c>
      <c r="AD115" s="115"/>
      <c r="AE115" s="135">
        <v>24</v>
      </c>
      <c r="AF115" s="137">
        <v>222</v>
      </c>
      <c r="AG115" s="240">
        <v>0.10810810810810811</v>
      </c>
      <c r="AH115" s="115"/>
      <c r="AI115" s="172"/>
      <c r="AJ115" s="171"/>
      <c r="AK115" s="186" t="e">
        <v>#DIV/0!</v>
      </c>
      <c r="AL115" s="115"/>
      <c r="AM115" s="198"/>
      <c r="AN115" s="199"/>
      <c r="AO115" s="213" t="e">
        <v>#DIV/0!</v>
      </c>
      <c r="AP115" s="115"/>
      <c r="AQ115" s="99">
        <v>62</v>
      </c>
      <c r="AR115" s="99">
        <v>401</v>
      </c>
      <c r="AS115" s="102">
        <v>0.15461346633416459</v>
      </c>
    </row>
    <row r="116" spans="1:45" ht="15.75" thickBot="1" x14ac:dyDescent="0.3">
      <c r="A116" s="141"/>
      <c r="B116" s="648"/>
      <c r="C116" s="633"/>
      <c r="D116" s="633"/>
      <c r="E116" s="637"/>
      <c r="F116" s="638"/>
      <c r="G116" s="643"/>
      <c r="H116" s="644"/>
      <c r="I116" s="633"/>
      <c r="J116" s="633"/>
      <c r="K116" s="633"/>
      <c r="L116" s="633"/>
      <c r="M116" s="633"/>
      <c r="N116" s="635" t="s">
        <v>207</v>
      </c>
      <c r="O116" s="636"/>
      <c r="P116" s="134">
        <v>38</v>
      </c>
      <c r="Q116" s="140">
        <v>24</v>
      </c>
      <c r="R116" s="134">
        <v>0</v>
      </c>
      <c r="S116" s="360">
        <v>0</v>
      </c>
      <c r="T116" s="660"/>
      <c r="U116" s="651"/>
      <c r="V116" s="654"/>
      <c r="W116" s="657"/>
      <c r="X116" s="82"/>
      <c r="Y116" s="82"/>
      <c r="Z116" s="82"/>
      <c r="AA116" s="99"/>
      <c r="AB116" s="99"/>
      <c r="AC116" s="115"/>
      <c r="AD116" s="115"/>
      <c r="AE116" s="135"/>
      <c r="AF116" s="137"/>
      <c r="AG116" s="240"/>
      <c r="AH116" s="115"/>
      <c r="AI116" s="82"/>
      <c r="AJ116" s="82"/>
      <c r="AK116" s="185"/>
      <c r="AL116" s="115"/>
      <c r="AM116" s="82"/>
      <c r="AN116" s="82"/>
      <c r="AO116" s="82"/>
      <c r="AP116" s="115"/>
      <c r="AQ116" s="115"/>
      <c r="AR116" s="115"/>
      <c r="AS116" s="115"/>
    </row>
    <row r="117" spans="1:45" ht="15.75" thickBot="1" x14ac:dyDescent="0.3">
      <c r="A117" s="141"/>
      <c r="B117" s="649"/>
      <c r="C117" s="634"/>
      <c r="D117" s="634"/>
      <c r="E117" s="639"/>
      <c r="F117" s="640"/>
      <c r="G117" s="645"/>
      <c r="H117" s="646"/>
      <c r="I117" s="634"/>
      <c r="J117" s="634"/>
      <c r="K117" s="634"/>
      <c r="L117" s="634"/>
      <c r="M117" s="634"/>
      <c r="N117" s="635" t="s">
        <v>208</v>
      </c>
      <c r="O117" s="636"/>
      <c r="P117" s="136">
        <v>0.21229050279329609</v>
      </c>
      <c r="Q117" s="136">
        <v>0.10810810810810811</v>
      </c>
      <c r="R117" s="187"/>
      <c r="S117" s="187"/>
      <c r="T117" s="661"/>
      <c r="U117" s="652"/>
      <c r="V117" s="655"/>
      <c r="W117" s="658"/>
      <c r="X117" s="82"/>
      <c r="Y117" s="82"/>
      <c r="Z117" s="82"/>
      <c r="AA117" s="99"/>
      <c r="AB117" s="99"/>
      <c r="AC117" s="115"/>
      <c r="AD117" s="115"/>
      <c r="AE117" s="135"/>
      <c r="AF117" s="137"/>
      <c r="AG117" s="240"/>
      <c r="AH117" s="115"/>
      <c r="AI117" s="82"/>
      <c r="AJ117" s="82"/>
      <c r="AK117" s="185"/>
      <c r="AL117" s="115"/>
      <c r="AM117" s="82"/>
      <c r="AN117" s="82"/>
      <c r="AO117" s="82"/>
      <c r="AP117" s="115"/>
      <c r="AQ117" s="115"/>
      <c r="AR117" s="115"/>
      <c r="AS117" s="115"/>
    </row>
    <row r="118" spans="1:45" ht="15.75" thickBot="1" x14ac:dyDescent="0.3">
      <c r="A118" s="695" t="s">
        <v>343</v>
      </c>
      <c r="B118" s="692" t="s">
        <v>344</v>
      </c>
      <c r="C118" s="676" t="s">
        <v>345</v>
      </c>
      <c r="D118" s="676" t="s">
        <v>346</v>
      </c>
      <c r="E118" s="665" t="s">
        <v>347</v>
      </c>
      <c r="F118" s="666"/>
      <c r="G118" s="683" t="s">
        <v>348</v>
      </c>
      <c r="H118" s="684"/>
      <c r="I118" s="670" t="s">
        <v>25</v>
      </c>
      <c r="J118" s="670" t="s">
        <v>8</v>
      </c>
      <c r="K118" s="670" t="s">
        <v>10</v>
      </c>
      <c r="L118" s="670" t="s">
        <v>12</v>
      </c>
      <c r="M118" s="670" t="s">
        <v>23</v>
      </c>
      <c r="N118" s="142">
        <v>2022</v>
      </c>
      <c r="O118" s="236">
        <v>0.2</v>
      </c>
      <c r="P118" s="236">
        <v>0.2</v>
      </c>
      <c r="Q118" s="236">
        <v>0.2</v>
      </c>
      <c r="R118" s="236">
        <v>0.2</v>
      </c>
      <c r="S118" s="236">
        <v>0.2</v>
      </c>
      <c r="T118" s="673">
        <v>137</v>
      </c>
      <c r="U118" s="667">
        <v>0.22871452420701169</v>
      </c>
      <c r="V118" s="776" t="s">
        <v>35</v>
      </c>
      <c r="W118" s="779">
        <v>0.1435726210350583</v>
      </c>
      <c r="X118" s="82"/>
      <c r="Y118" s="82"/>
      <c r="Z118" s="82"/>
      <c r="AA118" s="99">
        <v>55</v>
      </c>
      <c r="AB118" s="99">
        <v>277</v>
      </c>
      <c r="AC118" s="115">
        <v>0.19855595667870035</v>
      </c>
      <c r="AD118" s="115"/>
      <c r="AE118" s="135">
        <v>82</v>
      </c>
      <c r="AF118" s="135">
        <v>322</v>
      </c>
      <c r="AG118" s="240">
        <v>0.25465838509316768</v>
      </c>
      <c r="AH118" s="115"/>
      <c r="AI118" s="172"/>
      <c r="AJ118" s="172"/>
      <c r="AK118" s="186" t="e">
        <v>#DIV/0!</v>
      </c>
      <c r="AL118" s="115"/>
      <c r="AM118" s="194"/>
      <c r="AN118" s="194"/>
      <c r="AO118" s="211" t="e">
        <v>#DIV/0!</v>
      </c>
      <c r="AP118" s="115"/>
      <c r="AQ118" s="99">
        <v>137</v>
      </c>
      <c r="AR118" s="99">
        <v>599</v>
      </c>
      <c r="AS118" s="102">
        <v>0.22871452420701169</v>
      </c>
    </row>
    <row r="119" spans="1:45" ht="15.75" thickBot="1" x14ac:dyDescent="0.3">
      <c r="A119" s="695"/>
      <c r="B119" s="693"/>
      <c r="C119" s="677"/>
      <c r="D119" s="677"/>
      <c r="E119" s="679"/>
      <c r="F119" s="680"/>
      <c r="G119" s="685"/>
      <c r="H119" s="686"/>
      <c r="I119" s="671"/>
      <c r="J119" s="671"/>
      <c r="K119" s="671"/>
      <c r="L119" s="671"/>
      <c r="M119" s="671"/>
      <c r="N119" s="665" t="s">
        <v>207</v>
      </c>
      <c r="O119" s="666"/>
      <c r="P119" s="143">
        <v>55</v>
      </c>
      <c r="Q119" s="144">
        <v>82</v>
      </c>
      <c r="R119" s="143">
        <v>0</v>
      </c>
      <c r="S119" s="361">
        <v>0</v>
      </c>
      <c r="T119" s="674"/>
      <c r="U119" s="668"/>
      <c r="V119" s="777"/>
      <c r="W119" s="780"/>
      <c r="X119" s="82"/>
      <c r="Y119" s="82"/>
      <c r="Z119" s="82"/>
      <c r="AA119" s="99"/>
      <c r="AB119" s="99"/>
      <c r="AC119" s="115"/>
      <c r="AD119" s="115"/>
      <c r="AE119" s="135"/>
      <c r="AF119" s="135"/>
      <c r="AG119" s="240"/>
      <c r="AH119" s="115"/>
      <c r="AI119" s="82"/>
      <c r="AJ119" s="82"/>
      <c r="AK119" s="185"/>
      <c r="AL119" s="115"/>
      <c r="AM119" s="82"/>
      <c r="AN119" s="82"/>
      <c r="AO119" s="82"/>
      <c r="AP119" s="115"/>
      <c r="AQ119" s="115"/>
      <c r="AR119" s="115"/>
      <c r="AS119" s="115"/>
    </row>
    <row r="120" spans="1:45" ht="15.75" thickBot="1" x14ac:dyDescent="0.3">
      <c r="A120" s="695"/>
      <c r="B120" s="693"/>
      <c r="C120" s="677"/>
      <c r="D120" s="678"/>
      <c r="E120" s="681"/>
      <c r="F120" s="682"/>
      <c r="G120" s="687"/>
      <c r="H120" s="688"/>
      <c r="I120" s="672"/>
      <c r="J120" s="672"/>
      <c r="K120" s="672"/>
      <c r="L120" s="672"/>
      <c r="M120" s="672"/>
      <c r="N120" s="665" t="s">
        <v>208</v>
      </c>
      <c r="O120" s="666"/>
      <c r="P120" s="145">
        <v>0.19855595667870035</v>
      </c>
      <c r="Q120" s="146">
        <v>0.25465838509316768</v>
      </c>
      <c r="R120" s="188"/>
      <c r="S120" s="188"/>
      <c r="T120" s="675"/>
      <c r="U120" s="669"/>
      <c r="V120" s="778"/>
      <c r="W120" s="781"/>
      <c r="X120" s="82"/>
      <c r="Y120" s="82"/>
      <c r="Z120" s="82"/>
      <c r="AA120" s="99"/>
      <c r="AB120" s="99"/>
      <c r="AC120" s="115"/>
      <c r="AD120" s="115"/>
      <c r="AE120" s="135"/>
      <c r="AF120" s="135"/>
      <c r="AG120" s="240"/>
      <c r="AH120" s="115"/>
      <c r="AI120" s="82"/>
      <c r="AJ120" s="82"/>
      <c r="AK120" s="185"/>
      <c r="AL120" s="115"/>
      <c r="AM120" s="82"/>
      <c r="AN120" s="82"/>
      <c r="AO120" s="82"/>
      <c r="AP120" s="115"/>
      <c r="AQ120" s="115"/>
      <c r="AR120" s="115"/>
      <c r="AS120" s="115"/>
    </row>
    <row r="121" spans="1:45" ht="16.5" thickBot="1" x14ac:dyDescent="0.3">
      <c r="A121" s="695"/>
      <c r="B121" s="693"/>
      <c r="C121" s="677"/>
      <c r="D121" s="676" t="s">
        <v>349</v>
      </c>
      <c r="E121" s="665" t="s">
        <v>350</v>
      </c>
      <c r="F121" s="666"/>
      <c r="G121" s="683" t="s">
        <v>351</v>
      </c>
      <c r="H121" s="684"/>
      <c r="I121" s="670" t="s">
        <v>25</v>
      </c>
      <c r="J121" s="670" t="s">
        <v>8</v>
      </c>
      <c r="K121" s="670" t="s">
        <v>10</v>
      </c>
      <c r="L121" s="670" t="s">
        <v>12</v>
      </c>
      <c r="M121" s="670" t="s">
        <v>19</v>
      </c>
      <c r="N121" s="142">
        <v>2022</v>
      </c>
      <c r="O121" s="236">
        <v>0.1</v>
      </c>
      <c r="P121" s="236">
        <v>0.01</v>
      </c>
      <c r="Q121" s="236">
        <v>0.01</v>
      </c>
      <c r="R121" s="236">
        <v>0.01</v>
      </c>
      <c r="S121" s="236">
        <v>0.01</v>
      </c>
      <c r="T121" s="673">
        <v>137</v>
      </c>
      <c r="U121" s="667">
        <v>-0.1595092024539877</v>
      </c>
      <c r="V121" s="782" t="s">
        <v>37</v>
      </c>
      <c r="W121" s="779">
        <v>-16.95092024539877</v>
      </c>
      <c r="X121" s="82"/>
      <c r="Y121" s="82"/>
      <c r="Z121" s="82"/>
      <c r="AA121" s="99">
        <v>55</v>
      </c>
      <c r="AB121" s="99">
        <v>65</v>
      </c>
      <c r="AC121" s="115">
        <v>-0.15384615384615385</v>
      </c>
      <c r="AD121" s="115"/>
      <c r="AE121" s="137">
        <v>82</v>
      </c>
      <c r="AF121" s="138">
        <v>98</v>
      </c>
      <c r="AG121" s="240">
        <v>-0.16326530612244894</v>
      </c>
      <c r="AH121" s="115"/>
      <c r="AI121" s="171"/>
      <c r="AJ121" s="176"/>
      <c r="AK121" s="115" t="e">
        <v>#DIV/0!</v>
      </c>
      <c r="AL121" s="115"/>
      <c r="AM121" s="108"/>
      <c r="AN121" s="176"/>
      <c r="AO121" s="211" t="e">
        <v>#DIV/0!</v>
      </c>
      <c r="AP121" s="115"/>
      <c r="AQ121" s="99">
        <v>137</v>
      </c>
      <c r="AR121" s="99">
        <v>163</v>
      </c>
      <c r="AS121" s="139">
        <v>-0.1595092024539877</v>
      </c>
    </row>
    <row r="122" spans="1:45" ht="16.5" thickBot="1" x14ac:dyDescent="0.3">
      <c r="A122" s="695"/>
      <c r="B122" s="693"/>
      <c r="C122" s="677"/>
      <c r="D122" s="677"/>
      <c r="E122" s="679"/>
      <c r="F122" s="680"/>
      <c r="G122" s="685"/>
      <c r="H122" s="686"/>
      <c r="I122" s="671"/>
      <c r="J122" s="671"/>
      <c r="K122" s="671"/>
      <c r="L122" s="671"/>
      <c r="M122" s="671"/>
      <c r="N122" s="665" t="s">
        <v>207</v>
      </c>
      <c r="O122" s="666"/>
      <c r="P122" s="143">
        <v>55</v>
      </c>
      <c r="Q122" s="144">
        <v>82</v>
      </c>
      <c r="R122" s="143">
        <v>0</v>
      </c>
      <c r="S122" s="143">
        <v>0</v>
      </c>
      <c r="T122" s="674"/>
      <c r="U122" s="668"/>
      <c r="V122" s="783"/>
      <c r="W122" s="780"/>
      <c r="X122" s="82"/>
      <c r="Y122" s="82"/>
      <c r="Z122" s="82"/>
      <c r="AA122" s="99"/>
      <c r="AB122" s="99"/>
      <c r="AC122" s="115"/>
      <c r="AD122" s="115"/>
      <c r="AE122" s="137"/>
      <c r="AF122" s="138"/>
      <c r="AG122" s="240"/>
      <c r="AH122" s="115"/>
      <c r="AI122" s="82"/>
      <c r="AJ122" s="82"/>
      <c r="AK122" s="185"/>
      <c r="AL122" s="115"/>
      <c r="AM122" s="82"/>
      <c r="AN122" s="82"/>
      <c r="AO122" s="82"/>
      <c r="AP122" s="115"/>
      <c r="AQ122" s="115"/>
      <c r="AR122" s="115"/>
      <c r="AS122" s="115"/>
    </row>
    <row r="123" spans="1:45" ht="16.5" thickBot="1" x14ac:dyDescent="0.3">
      <c r="A123" s="695"/>
      <c r="B123" s="693"/>
      <c r="C123" s="677"/>
      <c r="D123" s="678"/>
      <c r="E123" s="681"/>
      <c r="F123" s="682"/>
      <c r="G123" s="687"/>
      <c r="H123" s="688"/>
      <c r="I123" s="672"/>
      <c r="J123" s="672"/>
      <c r="K123" s="672"/>
      <c r="L123" s="672"/>
      <c r="M123" s="672"/>
      <c r="N123" s="665" t="s">
        <v>208</v>
      </c>
      <c r="O123" s="666"/>
      <c r="P123" s="145">
        <v>-0.15384615384615385</v>
      </c>
      <c r="Q123" s="146">
        <v>-0.16326530612244894</v>
      </c>
      <c r="R123" s="188"/>
      <c r="S123" s="188"/>
      <c r="T123" s="675"/>
      <c r="U123" s="669"/>
      <c r="V123" s="784"/>
      <c r="W123" s="781"/>
      <c r="X123" s="82"/>
      <c r="Y123" s="82"/>
      <c r="Z123" s="82"/>
      <c r="AA123" s="99"/>
      <c r="AB123" s="99"/>
      <c r="AC123" s="115"/>
      <c r="AD123" s="115"/>
      <c r="AE123" s="137"/>
      <c r="AF123" s="138"/>
      <c r="AG123" s="240"/>
      <c r="AH123" s="115"/>
      <c r="AI123" s="82"/>
      <c r="AJ123" s="82"/>
      <c r="AK123" s="185"/>
      <c r="AL123" s="115"/>
      <c r="AM123" s="82"/>
      <c r="AN123" s="82"/>
      <c r="AO123" s="82"/>
      <c r="AP123" s="115"/>
      <c r="AQ123" s="115"/>
      <c r="AR123" s="115"/>
      <c r="AS123" s="115"/>
    </row>
    <row r="124" spans="1:45" ht="15.75" thickBot="1" x14ac:dyDescent="0.3">
      <c r="A124" s="695"/>
      <c r="B124" s="693"/>
      <c r="C124" s="677"/>
      <c r="D124" s="676" t="s">
        <v>352</v>
      </c>
      <c r="E124" s="665" t="s">
        <v>353</v>
      </c>
      <c r="F124" s="666"/>
      <c r="G124" s="683" t="s">
        <v>354</v>
      </c>
      <c r="H124" s="684"/>
      <c r="I124" s="670" t="s">
        <v>25</v>
      </c>
      <c r="J124" s="670" t="s">
        <v>8</v>
      </c>
      <c r="K124" s="670" t="s">
        <v>10</v>
      </c>
      <c r="L124" s="670" t="s">
        <v>12</v>
      </c>
      <c r="M124" s="670" t="s">
        <v>23</v>
      </c>
      <c r="N124" s="142">
        <v>2022</v>
      </c>
      <c r="O124" s="236">
        <v>0.4</v>
      </c>
      <c r="P124" s="236">
        <v>0.45</v>
      </c>
      <c r="Q124" s="236">
        <v>0.45</v>
      </c>
      <c r="R124" s="236">
        <v>0.45</v>
      </c>
      <c r="S124" s="236">
        <v>0.45</v>
      </c>
      <c r="T124" s="673">
        <v>54</v>
      </c>
      <c r="U124" s="667">
        <v>0.84375</v>
      </c>
      <c r="V124" s="776" t="s">
        <v>35</v>
      </c>
      <c r="W124" s="779">
        <v>0.875</v>
      </c>
      <c r="X124" s="82"/>
      <c r="Y124" s="82"/>
      <c r="Z124" s="82"/>
      <c r="AA124" s="99">
        <v>34</v>
      </c>
      <c r="AB124" s="99">
        <v>35</v>
      </c>
      <c r="AC124" s="115">
        <v>0.97142857142857142</v>
      </c>
      <c r="AD124" s="115"/>
      <c r="AE124" s="147">
        <v>20</v>
      </c>
      <c r="AF124" s="135">
        <v>29</v>
      </c>
      <c r="AG124" s="240">
        <v>0.68965517241379315</v>
      </c>
      <c r="AH124" s="115"/>
      <c r="AI124" s="174"/>
      <c r="AJ124" s="172"/>
      <c r="AK124" s="186" t="e">
        <v>#DIV/0!</v>
      </c>
      <c r="AL124" s="115"/>
      <c r="AM124" s="200"/>
      <c r="AN124" s="194"/>
      <c r="AO124" s="211" t="e">
        <v>#DIV/0!</v>
      </c>
      <c r="AP124" s="115"/>
      <c r="AQ124" s="99">
        <v>54</v>
      </c>
      <c r="AR124" s="99">
        <v>64</v>
      </c>
      <c r="AS124" s="102">
        <v>0.84375</v>
      </c>
    </row>
    <row r="125" spans="1:45" ht="15.75" thickBot="1" x14ac:dyDescent="0.3">
      <c r="A125" s="695"/>
      <c r="B125" s="693"/>
      <c r="C125" s="677"/>
      <c r="D125" s="677"/>
      <c r="E125" s="679"/>
      <c r="F125" s="680"/>
      <c r="G125" s="685"/>
      <c r="H125" s="686"/>
      <c r="I125" s="671"/>
      <c r="J125" s="671"/>
      <c r="K125" s="671"/>
      <c r="L125" s="671"/>
      <c r="M125" s="671"/>
      <c r="N125" s="665" t="s">
        <v>207</v>
      </c>
      <c r="O125" s="666"/>
      <c r="P125" s="143">
        <v>34</v>
      </c>
      <c r="Q125" s="144">
        <v>20</v>
      </c>
      <c r="R125" s="143">
        <v>0</v>
      </c>
      <c r="S125" s="143">
        <v>0</v>
      </c>
      <c r="T125" s="674"/>
      <c r="U125" s="668"/>
      <c r="V125" s="777"/>
      <c r="W125" s="780"/>
      <c r="X125" s="82"/>
      <c r="Y125" s="82"/>
      <c r="Z125" s="82"/>
      <c r="AA125" s="99"/>
      <c r="AB125" s="99"/>
      <c r="AC125" s="115"/>
      <c r="AD125" s="115"/>
      <c r="AE125" s="147"/>
      <c r="AF125" s="135"/>
      <c r="AG125" s="240"/>
      <c r="AH125" s="115"/>
      <c r="AI125" s="82"/>
      <c r="AJ125" s="82"/>
      <c r="AK125" s="185"/>
      <c r="AL125" s="115"/>
      <c r="AM125" s="82"/>
      <c r="AN125" s="82"/>
      <c r="AO125" s="82"/>
      <c r="AP125" s="115"/>
      <c r="AQ125" s="115"/>
      <c r="AR125" s="115"/>
      <c r="AS125" s="115"/>
    </row>
    <row r="126" spans="1:45" ht="15.75" thickBot="1" x14ac:dyDescent="0.3">
      <c r="A126" s="695"/>
      <c r="B126" s="694"/>
      <c r="C126" s="678"/>
      <c r="D126" s="678"/>
      <c r="E126" s="681"/>
      <c r="F126" s="682"/>
      <c r="G126" s="687"/>
      <c r="H126" s="688"/>
      <c r="I126" s="672"/>
      <c r="J126" s="672"/>
      <c r="K126" s="672"/>
      <c r="L126" s="672"/>
      <c r="M126" s="672"/>
      <c r="N126" s="665" t="s">
        <v>208</v>
      </c>
      <c r="O126" s="666"/>
      <c r="P126" s="145">
        <v>0.97142857142857142</v>
      </c>
      <c r="Q126" s="146">
        <v>0.68965517241379315</v>
      </c>
      <c r="R126" s="188"/>
      <c r="S126" s="188"/>
      <c r="T126" s="675"/>
      <c r="U126" s="669"/>
      <c r="V126" s="778"/>
      <c r="W126" s="781"/>
      <c r="X126" s="82"/>
      <c r="Y126" s="82"/>
      <c r="Z126" s="82"/>
      <c r="AA126" s="99"/>
      <c r="AB126" s="99"/>
      <c r="AC126" s="115"/>
      <c r="AD126" s="115"/>
      <c r="AE126" s="147"/>
      <c r="AF126" s="135"/>
      <c r="AG126" s="240"/>
      <c r="AH126" s="115"/>
      <c r="AI126" s="82"/>
      <c r="AJ126" s="82"/>
      <c r="AK126" s="185"/>
      <c r="AL126" s="115"/>
      <c r="AM126" s="82"/>
      <c r="AN126" s="82"/>
      <c r="AO126" s="82"/>
      <c r="AP126" s="115"/>
      <c r="AQ126" s="115"/>
      <c r="AR126" s="115"/>
      <c r="AS126" s="115"/>
    </row>
    <row r="127" spans="1:45" ht="15.75" thickBot="1" x14ac:dyDescent="0.3">
      <c r="A127" s="695"/>
      <c r="B127" s="689" t="s">
        <v>355</v>
      </c>
      <c r="C127" s="676" t="s">
        <v>356</v>
      </c>
      <c r="D127" s="676" t="s">
        <v>357</v>
      </c>
      <c r="E127" s="665" t="s">
        <v>358</v>
      </c>
      <c r="F127" s="666"/>
      <c r="G127" s="683" t="s">
        <v>359</v>
      </c>
      <c r="H127" s="684"/>
      <c r="I127" s="670" t="s">
        <v>25</v>
      </c>
      <c r="J127" s="670" t="s">
        <v>8</v>
      </c>
      <c r="K127" s="670" t="s">
        <v>10</v>
      </c>
      <c r="L127" s="670" t="s">
        <v>12</v>
      </c>
      <c r="M127" s="670" t="s">
        <v>23</v>
      </c>
      <c r="N127" s="142">
        <v>2022</v>
      </c>
      <c r="O127" s="236">
        <v>1.1000000000000001</v>
      </c>
      <c r="P127" s="236">
        <v>0.98</v>
      </c>
      <c r="Q127" s="236">
        <v>0.98</v>
      </c>
      <c r="R127" s="236">
        <v>0.98</v>
      </c>
      <c r="S127" s="236">
        <v>0.98</v>
      </c>
      <c r="T127" s="673">
        <v>599</v>
      </c>
      <c r="U127" s="667">
        <v>0.93157076205287714</v>
      </c>
      <c r="V127" s="776" t="s">
        <v>35</v>
      </c>
      <c r="W127" s="779">
        <v>-4.9417589741962087E-2</v>
      </c>
      <c r="X127" s="82"/>
      <c r="Y127" s="82"/>
      <c r="Z127" s="82"/>
      <c r="AA127" s="99">
        <v>277</v>
      </c>
      <c r="AB127" s="99">
        <v>296</v>
      </c>
      <c r="AC127" s="115">
        <v>0.93581081081081086</v>
      </c>
      <c r="AD127" s="115"/>
      <c r="AE127" s="137">
        <v>322</v>
      </c>
      <c r="AF127" s="135">
        <v>347</v>
      </c>
      <c r="AG127" s="240">
        <v>0.9279538904899135</v>
      </c>
      <c r="AH127" s="115"/>
      <c r="AI127" s="177"/>
      <c r="AJ127" s="171"/>
      <c r="AK127" s="186" t="e">
        <v>#DIV/0!</v>
      </c>
      <c r="AL127" s="115"/>
      <c r="AM127" s="202"/>
      <c r="AN127" s="203"/>
      <c r="AO127" s="211" t="e">
        <v>#DIV/0!</v>
      </c>
      <c r="AP127" s="115"/>
      <c r="AQ127" s="99">
        <v>599</v>
      </c>
      <c r="AR127" s="99">
        <v>643</v>
      </c>
      <c r="AS127" s="102">
        <v>0.93157076205287714</v>
      </c>
    </row>
    <row r="128" spans="1:45" ht="15.75" thickBot="1" x14ac:dyDescent="0.3">
      <c r="A128" s="695"/>
      <c r="B128" s="690"/>
      <c r="C128" s="677"/>
      <c r="D128" s="677"/>
      <c r="E128" s="679"/>
      <c r="F128" s="680"/>
      <c r="G128" s="685"/>
      <c r="H128" s="686"/>
      <c r="I128" s="671"/>
      <c r="J128" s="671"/>
      <c r="K128" s="671"/>
      <c r="L128" s="671"/>
      <c r="M128" s="671"/>
      <c r="N128" s="665" t="s">
        <v>207</v>
      </c>
      <c r="O128" s="666"/>
      <c r="P128" s="143">
        <v>277</v>
      </c>
      <c r="Q128" s="144">
        <v>322</v>
      </c>
      <c r="R128" s="143">
        <v>0</v>
      </c>
      <c r="S128" s="143">
        <v>0</v>
      </c>
      <c r="T128" s="674"/>
      <c r="U128" s="668"/>
      <c r="V128" s="777"/>
      <c r="W128" s="780"/>
      <c r="X128" s="82"/>
      <c r="Y128" s="82"/>
      <c r="Z128" s="82"/>
      <c r="AA128" s="99"/>
      <c r="AB128" s="99"/>
      <c r="AC128" s="115"/>
      <c r="AD128" s="115"/>
      <c r="AE128" s="137"/>
      <c r="AF128" s="135"/>
      <c r="AG128" s="240"/>
      <c r="AH128" s="115"/>
      <c r="AI128" s="82"/>
      <c r="AJ128" s="82"/>
      <c r="AK128" s="185"/>
      <c r="AL128" s="115"/>
      <c r="AM128" s="82"/>
      <c r="AN128" s="82"/>
      <c r="AO128" s="82"/>
      <c r="AP128" s="115"/>
      <c r="AQ128" s="115"/>
      <c r="AR128" s="115"/>
      <c r="AS128" s="115"/>
    </row>
    <row r="129" spans="1:45" ht="15.75" thickBot="1" x14ac:dyDescent="0.3">
      <c r="A129" s="695"/>
      <c r="B129" s="691"/>
      <c r="C129" s="678"/>
      <c r="D129" s="678"/>
      <c r="E129" s="681"/>
      <c r="F129" s="682"/>
      <c r="G129" s="687"/>
      <c r="H129" s="688"/>
      <c r="I129" s="672"/>
      <c r="J129" s="672"/>
      <c r="K129" s="672"/>
      <c r="L129" s="672"/>
      <c r="M129" s="672"/>
      <c r="N129" s="665" t="s">
        <v>208</v>
      </c>
      <c r="O129" s="666"/>
      <c r="P129" s="145">
        <v>0.93581081081081086</v>
      </c>
      <c r="Q129" s="146">
        <v>0.9279538904899135</v>
      </c>
      <c r="R129" s="188"/>
      <c r="S129" s="188"/>
      <c r="T129" s="675"/>
      <c r="U129" s="669"/>
      <c r="V129" s="778"/>
      <c r="W129" s="781"/>
      <c r="X129" s="82"/>
      <c r="Y129" s="82"/>
      <c r="Z129" s="82"/>
      <c r="AA129" s="99"/>
      <c r="AB129" s="99"/>
      <c r="AC129" s="115"/>
      <c r="AD129" s="115"/>
      <c r="AE129" s="137"/>
      <c r="AF129" s="135"/>
      <c r="AG129" s="240"/>
      <c r="AH129" s="115"/>
      <c r="AI129" s="82"/>
      <c r="AJ129" s="82"/>
      <c r="AK129" s="185"/>
      <c r="AL129" s="115"/>
      <c r="AM129" s="82"/>
      <c r="AN129" s="82"/>
      <c r="AO129" s="82"/>
      <c r="AP129" s="115"/>
      <c r="AQ129" s="115"/>
      <c r="AR129" s="115"/>
      <c r="AS129" s="115"/>
    </row>
    <row r="130" spans="1:45" ht="15.75" thickBot="1" x14ac:dyDescent="0.3">
      <c r="A130" s="695"/>
      <c r="B130" s="689" t="s">
        <v>360</v>
      </c>
      <c r="C130" s="676" t="s">
        <v>361</v>
      </c>
      <c r="D130" s="676" t="s">
        <v>362</v>
      </c>
      <c r="E130" s="665" t="s">
        <v>363</v>
      </c>
      <c r="F130" s="666"/>
      <c r="G130" s="683" t="s">
        <v>364</v>
      </c>
      <c r="H130" s="684"/>
      <c r="I130" s="670" t="s">
        <v>25</v>
      </c>
      <c r="J130" s="670" t="s">
        <v>8</v>
      </c>
      <c r="K130" s="670" t="s">
        <v>10</v>
      </c>
      <c r="L130" s="670" t="s">
        <v>12</v>
      </c>
      <c r="M130" s="670" t="s">
        <v>23</v>
      </c>
      <c r="N130" s="142">
        <v>2022</v>
      </c>
      <c r="O130" s="236">
        <v>15</v>
      </c>
      <c r="P130" s="236">
        <v>15</v>
      </c>
      <c r="Q130" s="236">
        <v>15</v>
      </c>
      <c r="R130" s="236">
        <v>15</v>
      </c>
      <c r="S130" s="236">
        <v>15</v>
      </c>
      <c r="T130" s="673">
        <v>8699</v>
      </c>
      <c r="U130" s="667">
        <v>14.52253756260434</v>
      </c>
      <c r="V130" s="776" t="s">
        <v>35</v>
      </c>
      <c r="W130" s="779">
        <v>-3.1830829159710694E-2</v>
      </c>
      <c r="X130" s="82"/>
      <c r="Y130" s="82"/>
      <c r="Z130" s="82"/>
      <c r="AA130" s="99">
        <v>4097</v>
      </c>
      <c r="AB130" s="99">
        <v>277</v>
      </c>
      <c r="AC130" s="115">
        <v>14.790613718411553</v>
      </c>
      <c r="AD130" s="115"/>
      <c r="AE130" s="135">
        <v>4602</v>
      </c>
      <c r="AF130" s="137">
        <v>322</v>
      </c>
      <c r="AG130" s="240">
        <v>14.29192546583851</v>
      </c>
      <c r="AH130" s="115"/>
      <c r="AI130" s="172"/>
      <c r="AJ130" s="171"/>
      <c r="AK130" s="186" t="e">
        <v>#DIV/0!</v>
      </c>
      <c r="AL130" s="115"/>
      <c r="AM130" s="194"/>
      <c r="AN130" s="108"/>
      <c r="AO130" s="211" t="e">
        <v>#DIV/0!</v>
      </c>
      <c r="AP130" s="115"/>
      <c r="AQ130" s="99">
        <v>8699</v>
      </c>
      <c r="AR130" s="99">
        <v>599</v>
      </c>
      <c r="AS130" s="102">
        <v>14.52253756260434</v>
      </c>
    </row>
    <row r="131" spans="1:45" ht="15.75" thickBot="1" x14ac:dyDescent="0.3">
      <c r="A131" s="695"/>
      <c r="B131" s="690"/>
      <c r="C131" s="677"/>
      <c r="D131" s="677"/>
      <c r="E131" s="679"/>
      <c r="F131" s="680"/>
      <c r="G131" s="685"/>
      <c r="H131" s="686"/>
      <c r="I131" s="671"/>
      <c r="J131" s="671"/>
      <c r="K131" s="671"/>
      <c r="L131" s="671"/>
      <c r="M131" s="671"/>
      <c r="N131" s="665" t="s">
        <v>207</v>
      </c>
      <c r="O131" s="666"/>
      <c r="P131" s="143">
        <v>4097</v>
      </c>
      <c r="Q131" s="144">
        <v>4602</v>
      </c>
      <c r="R131" s="143">
        <v>0</v>
      </c>
      <c r="S131" s="361">
        <v>0</v>
      </c>
      <c r="T131" s="674"/>
      <c r="U131" s="668"/>
      <c r="V131" s="777"/>
      <c r="W131" s="780"/>
      <c r="X131" s="82"/>
      <c r="Y131" s="82"/>
      <c r="Z131" s="82"/>
      <c r="AA131" s="99"/>
      <c r="AB131" s="99"/>
      <c r="AC131" s="115"/>
      <c r="AD131" s="115"/>
      <c r="AE131" s="135"/>
      <c r="AF131" s="137"/>
      <c r="AG131" s="240"/>
      <c r="AH131" s="115"/>
      <c r="AI131" s="82"/>
      <c r="AJ131" s="82"/>
      <c r="AK131" s="185"/>
      <c r="AL131" s="115"/>
      <c r="AM131" s="82"/>
      <c r="AN131" s="82"/>
      <c r="AO131" s="82"/>
      <c r="AP131" s="115"/>
      <c r="AQ131" s="115"/>
      <c r="AR131" s="115"/>
      <c r="AS131" s="115"/>
    </row>
    <row r="132" spans="1:45" ht="15.75" thickBot="1" x14ac:dyDescent="0.3">
      <c r="A132" s="695"/>
      <c r="B132" s="691"/>
      <c r="C132" s="678"/>
      <c r="D132" s="678"/>
      <c r="E132" s="681"/>
      <c r="F132" s="682"/>
      <c r="G132" s="687"/>
      <c r="H132" s="688"/>
      <c r="I132" s="672"/>
      <c r="J132" s="672"/>
      <c r="K132" s="672"/>
      <c r="L132" s="672"/>
      <c r="M132" s="672"/>
      <c r="N132" s="665" t="s">
        <v>208</v>
      </c>
      <c r="O132" s="666"/>
      <c r="P132" s="145">
        <v>14.790613718411553</v>
      </c>
      <c r="Q132" s="146">
        <v>14.29192546583851</v>
      </c>
      <c r="R132" s="188"/>
      <c r="S132" s="188"/>
      <c r="T132" s="675"/>
      <c r="U132" s="669"/>
      <c r="V132" s="778"/>
      <c r="W132" s="781"/>
      <c r="X132" s="82"/>
      <c r="Y132" s="82"/>
      <c r="Z132" s="82"/>
      <c r="AA132" s="99"/>
      <c r="AB132" s="99"/>
      <c r="AC132" s="115"/>
      <c r="AD132" s="115"/>
      <c r="AE132" s="135"/>
      <c r="AF132" s="137"/>
      <c r="AG132" s="240"/>
      <c r="AH132" s="115"/>
      <c r="AI132" s="82"/>
      <c r="AJ132" s="82"/>
      <c r="AK132" s="185"/>
      <c r="AL132" s="115"/>
      <c r="AM132" s="82"/>
      <c r="AN132" s="82"/>
      <c r="AO132" s="82"/>
      <c r="AP132" s="115"/>
      <c r="AQ132" s="115"/>
      <c r="AR132" s="115"/>
      <c r="AS132" s="115"/>
    </row>
    <row r="133" spans="1:45" ht="15.75" thickBot="1" x14ac:dyDescent="0.3">
      <c r="A133" s="695"/>
      <c r="B133" s="689" t="s">
        <v>365</v>
      </c>
      <c r="C133" s="676" t="s">
        <v>366</v>
      </c>
      <c r="D133" s="676" t="s">
        <v>367</v>
      </c>
      <c r="E133" s="665" t="s">
        <v>368</v>
      </c>
      <c r="F133" s="666"/>
      <c r="G133" s="683" t="s">
        <v>369</v>
      </c>
      <c r="H133" s="684"/>
      <c r="I133" s="670" t="s">
        <v>25</v>
      </c>
      <c r="J133" s="670" t="s">
        <v>8</v>
      </c>
      <c r="K133" s="670" t="s">
        <v>10</v>
      </c>
      <c r="L133" s="670" t="s">
        <v>12</v>
      </c>
      <c r="M133" s="670" t="s">
        <v>23</v>
      </c>
      <c r="N133" s="142">
        <v>2022</v>
      </c>
      <c r="O133" s="236">
        <v>1</v>
      </c>
      <c r="P133" s="236">
        <v>1</v>
      </c>
      <c r="Q133" s="236">
        <v>1</v>
      </c>
      <c r="R133" s="236">
        <v>1</v>
      </c>
      <c r="S133" s="236">
        <v>1</v>
      </c>
      <c r="T133" s="673">
        <v>764</v>
      </c>
      <c r="U133" s="667">
        <v>1.2754590984974958</v>
      </c>
      <c r="V133" s="776" t="s">
        <v>35</v>
      </c>
      <c r="W133" s="779">
        <v>0.27545909849749584</v>
      </c>
      <c r="X133" s="82"/>
      <c r="Y133" s="82"/>
      <c r="Z133" s="82"/>
      <c r="AA133" s="99">
        <v>375</v>
      </c>
      <c r="AB133" s="99">
        <v>277</v>
      </c>
      <c r="AC133" s="115">
        <v>1.3537906137184115</v>
      </c>
      <c r="AD133" s="115"/>
      <c r="AE133" s="135">
        <v>389</v>
      </c>
      <c r="AF133" s="137">
        <v>322</v>
      </c>
      <c r="AG133" s="240">
        <v>1.2080745341614907</v>
      </c>
      <c r="AH133" s="115"/>
      <c r="AI133" s="172"/>
      <c r="AJ133" s="171"/>
      <c r="AK133" s="186" t="e">
        <v>#DIV/0!</v>
      </c>
      <c r="AL133" s="115"/>
      <c r="AM133" s="194"/>
      <c r="AN133" s="108"/>
      <c r="AO133" s="211" t="e">
        <v>#DIV/0!</v>
      </c>
      <c r="AP133" s="115"/>
      <c r="AQ133" s="99">
        <v>764</v>
      </c>
      <c r="AR133" s="99">
        <v>599</v>
      </c>
      <c r="AS133" s="102">
        <v>1.2754590984974958</v>
      </c>
    </row>
    <row r="134" spans="1:45" ht="15.75" thickBot="1" x14ac:dyDescent="0.3">
      <c r="A134" s="695"/>
      <c r="B134" s="690"/>
      <c r="C134" s="677"/>
      <c r="D134" s="677"/>
      <c r="E134" s="679"/>
      <c r="F134" s="680"/>
      <c r="G134" s="685"/>
      <c r="H134" s="686"/>
      <c r="I134" s="671"/>
      <c r="J134" s="671"/>
      <c r="K134" s="671"/>
      <c r="L134" s="671"/>
      <c r="M134" s="671"/>
      <c r="N134" s="665" t="s">
        <v>207</v>
      </c>
      <c r="O134" s="666"/>
      <c r="P134" s="143">
        <v>375</v>
      </c>
      <c r="Q134" s="144">
        <v>389</v>
      </c>
      <c r="R134" s="143">
        <v>0</v>
      </c>
      <c r="S134" s="361">
        <v>0</v>
      </c>
      <c r="T134" s="674"/>
      <c r="U134" s="668"/>
      <c r="V134" s="777"/>
      <c r="W134" s="780"/>
      <c r="X134" s="82"/>
      <c r="Y134" s="82"/>
      <c r="Z134" s="82"/>
      <c r="AA134" s="99"/>
      <c r="AB134" s="99"/>
      <c r="AC134" s="115"/>
      <c r="AD134" s="115"/>
      <c r="AE134" s="135"/>
      <c r="AF134" s="137"/>
      <c r="AG134" s="240"/>
      <c r="AH134" s="115"/>
      <c r="AI134" s="82"/>
      <c r="AJ134" s="82"/>
      <c r="AK134" s="185"/>
      <c r="AL134" s="115"/>
      <c r="AM134" s="82"/>
      <c r="AN134" s="82"/>
      <c r="AO134" s="82"/>
      <c r="AP134" s="115"/>
      <c r="AQ134" s="115"/>
      <c r="AR134" s="115"/>
      <c r="AS134" s="115"/>
    </row>
    <row r="135" spans="1:45" ht="15.75" thickBot="1" x14ac:dyDescent="0.3">
      <c r="A135" s="695"/>
      <c r="B135" s="691"/>
      <c r="C135" s="678"/>
      <c r="D135" s="678"/>
      <c r="E135" s="681"/>
      <c r="F135" s="682"/>
      <c r="G135" s="687"/>
      <c r="H135" s="688"/>
      <c r="I135" s="672"/>
      <c r="J135" s="672"/>
      <c r="K135" s="672"/>
      <c r="L135" s="672"/>
      <c r="M135" s="672"/>
      <c r="N135" s="665" t="s">
        <v>208</v>
      </c>
      <c r="O135" s="666"/>
      <c r="P135" s="145">
        <v>1.3537906137184115</v>
      </c>
      <c r="Q135" s="146">
        <v>1.2080745341614907</v>
      </c>
      <c r="R135" s="188"/>
      <c r="S135" s="188"/>
      <c r="T135" s="675"/>
      <c r="U135" s="669"/>
      <c r="V135" s="778"/>
      <c r="W135" s="781"/>
      <c r="X135" s="82"/>
      <c r="Y135" s="82"/>
      <c r="Z135" s="82"/>
      <c r="AA135" s="99"/>
      <c r="AB135" s="99"/>
      <c r="AC135" s="115"/>
      <c r="AD135" s="115"/>
      <c r="AE135" s="135"/>
      <c r="AF135" s="137"/>
      <c r="AG135" s="240"/>
      <c r="AH135" s="115"/>
      <c r="AI135" s="82"/>
      <c r="AJ135" s="82"/>
      <c r="AK135" s="185"/>
      <c r="AL135" s="115"/>
      <c r="AM135" s="82"/>
      <c r="AN135" s="82"/>
      <c r="AO135" s="82"/>
      <c r="AP135" s="115"/>
      <c r="AQ135" s="115"/>
      <c r="AR135" s="115"/>
      <c r="AS135" s="115"/>
    </row>
    <row r="136" spans="1:45" ht="15.75" thickBot="1" x14ac:dyDescent="0.3">
      <c r="A136" s="695"/>
      <c r="B136" s="689" t="s">
        <v>370</v>
      </c>
      <c r="C136" s="676" t="s">
        <v>371</v>
      </c>
      <c r="D136" s="676" t="s">
        <v>372</v>
      </c>
      <c r="E136" s="665" t="s">
        <v>373</v>
      </c>
      <c r="F136" s="666"/>
      <c r="G136" s="683" t="s">
        <v>374</v>
      </c>
      <c r="H136" s="684"/>
      <c r="I136" s="670" t="s">
        <v>25</v>
      </c>
      <c r="J136" s="670" t="s">
        <v>8</v>
      </c>
      <c r="K136" s="670" t="s">
        <v>10</v>
      </c>
      <c r="L136" s="670" t="s">
        <v>79</v>
      </c>
      <c r="M136" s="670" t="s">
        <v>23</v>
      </c>
      <c r="N136" s="142">
        <v>2022</v>
      </c>
      <c r="O136" s="236">
        <v>0.06</v>
      </c>
      <c r="P136" s="236">
        <v>0.13</v>
      </c>
      <c r="Q136" s="236">
        <v>0.13</v>
      </c>
      <c r="R136" s="236">
        <v>0.13</v>
      </c>
      <c r="S136" s="236">
        <v>0.13</v>
      </c>
      <c r="T136" s="673">
        <v>18</v>
      </c>
      <c r="U136" s="667">
        <v>0.28125</v>
      </c>
      <c r="V136" s="776" t="s">
        <v>35</v>
      </c>
      <c r="W136" s="779">
        <v>1.1634615384615383</v>
      </c>
      <c r="X136" s="82"/>
      <c r="Y136" s="82"/>
      <c r="Z136" s="82"/>
      <c r="AA136" s="99">
        <v>14</v>
      </c>
      <c r="AB136" s="99">
        <v>35</v>
      </c>
      <c r="AC136" s="115">
        <v>0.4</v>
      </c>
      <c r="AD136" s="115"/>
      <c r="AE136" s="147">
        <v>4</v>
      </c>
      <c r="AF136" s="148">
        <v>29</v>
      </c>
      <c r="AG136" s="240">
        <v>0.13793103448275862</v>
      </c>
      <c r="AH136" s="115"/>
      <c r="AI136" s="170"/>
      <c r="AJ136" s="171"/>
      <c r="AK136" s="186" t="e">
        <v>#DIV/0!</v>
      </c>
      <c r="AL136" s="115"/>
      <c r="AM136" s="201"/>
      <c r="AN136" s="108"/>
      <c r="AO136" s="211" t="e">
        <v>#DIV/0!</v>
      </c>
      <c r="AP136" s="115"/>
      <c r="AQ136" s="99">
        <v>18</v>
      </c>
      <c r="AR136" s="99">
        <v>64</v>
      </c>
      <c r="AS136" s="102">
        <v>0.28125</v>
      </c>
    </row>
    <row r="137" spans="1:45" ht="15.75" thickBot="1" x14ac:dyDescent="0.3">
      <c r="A137" s="695"/>
      <c r="B137" s="690"/>
      <c r="C137" s="677"/>
      <c r="D137" s="677"/>
      <c r="E137" s="679"/>
      <c r="F137" s="680"/>
      <c r="G137" s="685"/>
      <c r="H137" s="686"/>
      <c r="I137" s="671"/>
      <c r="J137" s="671"/>
      <c r="K137" s="671"/>
      <c r="L137" s="671"/>
      <c r="M137" s="671"/>
      <c r="N137" s="665" t="s">
        <v>207</v>
      </c>
      <c r="O137" s="666"/>
      <c r="P137" s="143">
        <v>14</v>
      </c>
      <c r="Q137" s="144">
        <v>4</v>
      </c>
      <c r="R137" s="143">
        <v>0</v>
      </c>
      <c r="S137" s="361">
        <v>0</v>
      </c>
      <c r="T137" s="674"/>
      <c r="U137" s="668"/>
      <c r="V137" s="777"/>
      <c r="W137" s="780"/>
      <c r="X137" s="82"/>
      <c r="Y137" s="82"/>
      <c r="Z137" s="82"/>
      <c r="AA137" s="99"/>
      <c r="AB137" s="99"/>
      <c r="AC137" s="115"/>
      <c r="AD137" s="115"/>
      <c r="AE137" s="147"/>
      <c r="AF137" s="148"/>
      <c r="AG137" s="240"/>
      <c r="AH137" s="115"/>
      <c r="AI137" s="82"/>
      <c r="AJ137" s="82"/>
      <c r="AK137" s="185"/>
      <c r="AL137" s="115"/>
      <c r="AM137" s="82"/>
      <c r="AN137" s="82"/>
      <c r="AO137" s="82"/>
      <c r="AP137" s="115"/>
      <c r="AQ137" s="115"/>
      <c r="AR137" s="115"/>
      <c r="AS137" s="115"/>
    </row>
    <row r="138" spans="1:45" ht="15.75" thickBot="1" x14ac:dyDescent="0.3">
      <c r="A138" s="695"/>
      <c r="B138" s="690"/>
      <c r="C138" s="677"/>
      <c r="D138" s="678"/>
      <c r="E138" s="681"/>
      <c r="F138" s="682"/>
      <c r="G138" s="687"/>
      <c r="H138" s="688"/>
      <c r="I138" s="672"/>
      <c r="J138" s="672"/>
      <c r="K138" s="672"/>
      <c r="L138" s="672"/>
      <c r="M138" s="672"/>
      <c r="N138" s="665" t="s">
        <v>208</v>
      </c>
      <c r="O138" s="666"/>
      <c r="P138" s="145">
        <v>0.4</v>
      </c>
      <c r="Q138" s="146">
        <v>0.13793103448275862</v>
      </c>
      <c r="R138" s="188"/>
      <c r="S138" s="188"/>
      <c r="T138" s="675"/>
      <c r="U138" s="669"/>
      <c r="V138" s="778"/>
      <c r="W138" s="781"/>
      <c r="X138" s="82"/>
      <c r="Y138" s="82"/>
      <c r="Z138" s="82"/>
      <c r="AA138" s="99"/>
      <c r="AB138" s="99"/>
      <c r="AC138" s="115"/>
      <c r="AD138" s="115"/>
      <c r="AE138" s="147"/>
      <c r="AF138" s="148"/>
      <c r="AG138" s="240"/>
      <c r="AH138" s="115"/>
      <c r="AI138" s="82"/>
      <c r="AJ138" s="82"/>
      <c r="AK138" s="185"/>
      <c r="AL138" s="115"/>
      <c r="AM138" s="82"/>
      <c r="AN138" s="82"/>
      <c r="AO138" s="82"/>
      <c r="AP138" s="115"/>
      <c r="AQ138" s="115"/>
      <c r="AR138" s="115"/>
      <c r="AS138" s="115"/>
    </row>
    <row r="139" spans="1:45" ht="15.75" thickBot="1" x14ac:dyDescent="0.3">
      <c r="A139" s="695"/>
      <c r="B139" s="690"/>
      <c r="C139" s="677"/>
      <c r="D139" s="676" t="s">
        <v>375</v>
      </c>
      <c r="E139" s="665" t="s">
        <v>376</v>
      </c>
      <c r="F139" s="666"/>
      <c r="G139" s="683" t="s">
        <v>377</v>
      </c>
      <c r="H139" s="684"/>
      <c r="I139" s="670" t="s">
        <v>25</v>
      </c>
      <c r="J139" s="670" t="s">
        <v>8</v>
      </c>
      <c r="K139" s="670" t="s">
        <v>10</v>
      </c>
      <c r="L139" s="670" t="s">
        <v>79</v>
      </c>
      <c r="M139" s="670" t="s">
        <v>23</v>
      </c>
      <c r="N139" s="142">
        <v>2022</v>
      </c>
      <c r="O139" s="236">
        <v>0.03</v>
      </c>
      <c r="P139" s="236">
        <v>0.2</v>
      </c>
      <c r="Q139" s="236">
        <v>0.2</v>
      </c>
      <c r="R139" s="236">
        <v>0.2</v>
      </c>
      <c r="S139" s="236">
        <v>0.2</v>
      </c>
      <c r="T139" s="673">
        <v>29</v>
      </c>
      <c r="U139" s="667">
        <v>0.453125</v>
      </c>
      <c r="V139" s="776" t="s">
        <v>35</v>
      </c>
      <c r="W139" s="779">
        <v>1.265625</v>
      </c>
      <c r="X139" s="82"/>
      <c r="Y139" s="82"/>
      <c r="Z139" s="82"/>
      <c r="AA139" s="99">
        <v>18</v>
      </c>
      <c r="AB139" s="99">
        <v>35</v>
      </c>
      <c r="AC139" s="115">
        <v>0.51428571428571423</v>
      </c>
      <c r="AD139" s="115"/>
      <c r="AE139" s="147">
        <v>11</v>
      </c>
      <c r="AF139" s="148">
        <v>29</v>
      </c>
      <c r="AG139" s="240">
        <v>0.37931034482758619</v>
      </c>
      <c r="AH139" s="115"/>
      <c r="AI139" s="170"/>
      <c r="AJ139" s="171"/>
      <c r="AK139" s="186" t="e">
        <v>#DIV/0!</v>
      </c>
      <c r="AL139" s="115"/>
      <c r="AM139" s="201"/>
      <c r="AN139" s="108"/>
      <c r="AO139" s="211" t="e">
        <v>#DIV/0!</v>
      </c>
      <c r="AP139" s="115"/>
      <c r="AQ139" s="99">
        <v>29</v>
      </c>
      <c r="AR139" s="99">
        <v>64</v>
      </c>
      <c r="AS139" s="102">
        <v>0.453125</v>
      </c>
    </row>
    <row r="140" spans="1:45" ht="15.75" thickBot="1" x14ac:dyDescent="0.3">
      <c r="A140" s="695"/>
      <c r="B140" s="690"/>
      <c r="C140" s="677"/>
      <c r="D140" s="677"/>
      <c r="E140" s="679"/>
      <c r="F140" s="680"/>
      <c r="G140" s="685"/>
      <c r="H140" s="686"/>
      <c r="I140" s="671"/>
      <c r="J140" s="671"/>
      <c r="K140" s="671"/>
      <c r="L140" s="671"/>
      <c r="M140" s="671"/>
      <c r="N140" s="665" t="s">
        <v>207</v>
      </c>
      <c r="O140" s="666"/>
      <c r="P140" s="143">
        <v>18</v>
      </c>
      <c r="Q140" s="144">
        <v>11</v>
      </c>
      <c r="R140" s="143">
        <v>0</v>
      </c>
      <c r="S140" s="361">
        <v>0</v>
      </c>
      <c r="T140" s="674"/>
      <c r="U140" s="668"/>
      <c r="V140" s="777"/>
      <c r="W140" s="780"/>
      <c r="X140" s="82"/>
      <c r="Y140" s="82"/>
      <c r="Z140" s="82"/>
      <c r="AA140" s="99"/>
      <c r="AB140" s="99"/>
      <c r="AC140" s="115"/>
      <c r="AD140" s="115"/>
      <c r="AE140" s="147"/>
      <c r="AF140" s="148"/>
      <c r="AG140" s="240"/>
      <c r="AH140" s="115"/>
      <c r="AI140" s="82"/>
      <c r="AJ140" s="82"/>
      <c r="AK140" s="185"/>
      <c r="AL140" s="115"/>
      <c r="AM140" s="82"/>
      <c r="AN140" s="82"/>
      <c r="AO140" s="82"/>
      <c r="AP140" s="115"/>
      <c r="AQ140" s="115"/>
      <c r="AR140" s="115"/>
      <c r="AS140" s="115"/>
    </row>
    <row r="141" spans="1:45" ht="15.75" thickBot="1" x14ac:dyDescent="0.3">
      <c r="A141" s="695"/>
      <c r="B141" s="690"/>
      <c r="C141" s="677"/>
      <c r="D141" s="678"/>
      <c r="E141" s="681"/>
      <c r="F141" s="682"/>
      <c r="G141" s="687"/>
      <c r="H141" s="688"/>
      <c r="I141" s="672"/>
      <c r="J141" s="672"/>
      <c r="K141" s="672"/>
      <c r="L141" s="672"/>
      <c r="M141" s="672"/>
      <c r="N141" s="665" t="s">
        <v>208</v>
      </c>
      <c r="O141" s="666"/>
      <c r="P141" s="145">
        <v>0.51428571428571423</v>
      </c>
      <c r="Q141" s="146">
        <v>0.37931034482758619</v>
      </c>
      <c r="R141" s="188"/>
      <c r="S141" s="188"/>
      <c r="T141" s="675"/>
      <c r="U141" s="669"/>
      <c r="V141" s="778"/>
      <c r="W141" s="781"/>
      <c r="X141" s="82"/>
      <c r="Y141" s="82"/>
      <c r="Z141" s="82"/>
      <c r="AA141" s="99"/>
      <c r="AB141" s="99"/>
      <c r="AC141" s="115"/>
      <c r="AD141" s="115"/>
      <c r="AE141" s="147"/>
      <c r="AF141" s="148"/>
      <c r="AG141" s="240"/>
      <c r="AH141" s="115"/>
      <c r="AI141" s="82"/>
      <c r="AJ141" s="82"/>
      <c r="AK141" s="185"/>
      <c r="AL141" s="115"/>
      <c r="AM141" s="82"/>
      <c r="AN141" s="82"/>
      <c r="AO141" s="82"/>
      <c r="AP141" s="115"/>
      <c r="AQ141" s="115"/>
      <c r="AR141" s="115"/>
      <c r="AS141" s="115"/>
    </row>
    <row r="142" spans="1:45" ht="15.75" thickBot="1" x14ac:dyDescent="0.3">
      <c r="A142" s="695"/>
      <c r="B142" s="690"/>
      <c r="C142" s="677"/>
      <c r="D142" s="676" t="s">
        <v>378</v>
      </c>
      <c r="E142" s="665" t="s">
        <v>379</v>
      </c>
      <c r="F142" s="666"/>
      <c r="G142" s="683" t="s">
        <v>380</v>
      </c>
      <c r="H142" s="684"/>
      <c r="I142" s="670" t="s">
        <v>25</v>
      </c>
      <c r="J142" s="670" t="s">
        <v>8</v>
      </c>
      <c r="K142" s="670" t="s">
        <v>10</v>
      </c>
      <c r="L142" s="670" t="s">
        <v>12</v>
      </c>
      <c r="M142" s="670" t="s">
        <v>23</v>
      </c>
      <c r="N142" s="142">
        <v>2022</v>
      </c>
      <c r="O142" s="236">
        <v>0.04</v>
      </c>
      <c r="P142" s="236">
        <v>0.05</v>
      </c>
      <c r="Q142" s="236">
        <v>0.05</v>
      </c>
      <c r="R142" s="236">
        <v>0.05</v>
      </c>
      <c r="S142" s="236">
        <v>0.05</v>
      </c>
      <c r="T142" s="673">
        <v>7</v>
      </c>
      <c r="U142" s="667">
        <v>0.109375</v>
      </c>
      <c r="V142" s="776" t="s">
        <v>35</v>
      </c>
      <c r="W142" s="779">
        <v>1.1875</v>
      </c>
      <c r="X142" s="82"/>
      <c r="Y142" s="82"/>
      <c r="Z142" s="82"/>
      <c r="AA142" s="99">
        <v>2</v>
      </c>
      <c r="AB142" s="99">
        <v>35</v>
      </c>
      <c r="AC142" s="115">
        <v>5.7142857142857141E-2</v>
      </c>
      <c r="AD142" s="115"/>
      <c r="AE142" s="147">
        <v>5</v>
      </c>
      <c r="AF142" s="148">
        <v>29</v>
      </c>
      <c r="AG142" s="240">
        <v>0.17241379310344829</v>
      </c>
      <c r="AH142" s="115"/>
      <c r="AI142" s="170"/>
      <c r="AJ142" s="171"/>
      <c r="AK142" s="186" t="e">
        <v>#DIV/0!</v>
      </c>
      <c r="AL142" s="115"/>
      <c r="AM142" s="204"/>
      <c r="AN142" s="199"/>
      <c r="AO142" s="213" t="e">
        <v>#DIV/0!</v>
      </c>
      <c r="AP142" s="115"/>
      <c r="AQ142" s="99">
        <v>7</v>
      </c>
      <c r="AR142" s="99">
        <v>64</v>
      </c>
      <c r="AS142" s="102">
        <v>0.109375</v>
      </c>
    </row>
    <row r="143" spans="1:45" ht="15.75" thickBot="1" x14ac:dyDescent="0.3">
      <c r="A143" s="149"/>
      <c r="B143" s="690"/>
      <c r="C143" s="677"/>
      <c r="D143" s="677"/>
      <c r="E143" s="679"/>
      <c r="F143" s="680"/>
      <c r="G143" s="685"/>
      <c r="H143" s="686"/>
      <c r="I143" s="671"/>
      <c r="J143" s="671"/>
      <c r="K143" s="671"/>
      <c r="L143" s="671"/>
      <c r="M143" s="671"/>
      <c r="N143" s="665" t="s">
        <v>207</v>
      </c>
      <c r="O143" s="666"/>
      <c r="P143" s="143">
        <v>2</v>
      </c>
      <c r="Q143" s="144">
        <v>5</v>
      </c>
      <c r="R143" s="143">
        <v>0</v>
      </c>
      <c r="S143" s="361">
        <v>0</v>
      </c>
      <c r="T143" s="674"/>
      <c r="U143" s="668"/>
      <c r="V143" s="777"/>
      <c r="W143" s="780"/>
      <c r="X143" s="82"/>
      <c r="Y143" s="82"/>
      <c r="Z143" s="82"/>
      <c r="AA143" s="99"/>
      <c r="AB143" s="99"/>
      <c r="AC143" s="115"/>
      <c r="AD143" s="115"/>
      <c r="AE143" s="147"/>
      <c r="AF143" s="148"/>
      <c r="AG143" s="240"/>
      <c r="AH143" s="115"/>
      <c r="AI143" s="82"/>
      <c r="AJ143" s="82"/>
      <c r="AK143" s="185"/>
      <c r="AL143" s="115"/>
      <c r="AM143" s="82"/>
      <c r="AN143" s="82"/>
      <c r="AO143" s="82"/>
      <c r="AP143" s="115"/>
      <c r="AQ143" s="115"/>
      <c r="AR143" s="115"/>
      <c r="AS143" s="115"/>
    </row>
    <row r="144" spans="1:45" ht="15.75" thickBot="1" x14ac:dyDescent="0.3">
      <c r="A144" s="149"/>
      <c r="B144" s="691"/>
      <c r="C144" s="678"/>
      <c r="D144" s="678"/>
      <c r="E144" s="681"/>
      <c r="F144" s="682"/>
      <c r="G144" s="687"/>
      <c r="H144" s="688"/>
      <c r="I144" s="672"/>
      <c r="J144" s="672"/>
      <c r="K144" s="672"/>
      <c r="L144" s="672"/>
      <c r="M144" s="672"/>
      <c r="N144" s="665" t="s">
        <v>208</v>
      </c>
      <c r="O144" s="666"/>
      <c r="P144" s="145">
        <v>5.7142857142857141E-2</v>
      </c>
      <c r="Q144" s="146">
        <v>0.17241379310344829</v>
      </c>
      <c r="R144" s="188"/>
      <c r="S144" s="188"/>
      <c r="T144" s="675"/>
      <c r="U144" s="669"/>
      <c r="V144" s="778"/>
      <c r="W144" s="781"/>
      <c r="X144" s="82"/>
      <c r="Y144" s="82"/>
      <c r="Z144" s="82"/>
      <c r="AA144" s="99"/>
      <c r="AB144" s="99"/>
      <c r="AC144" s="115"/>
      <c r="AD144" s="115"/>
      <c r="AE144" s="147"/>
      <c r="AF144" s="148"/>
      <c r="AG144" s="240"/>
      <c r="AH144" s="115"/>
      <c r="AI144" s="82"/>
      <c r="AJ144" s="82"/>
      <c r="AK144" s="185"/>
      <c r="AL144" s="115"/>
      <c r="AM144" s="82"/>
      <c r="AN144" s="82"/>
      <c r="AO144" s="82"/>
      <c r="AP144" s="115"/>
      <c r="AQ144" s="115"/>
      <c r="AR144" s="115"/>
      <c r="AS144" s="115"/>
    </row>
    <row r="145" spans="1:45" ht="15.75" thickBot="1" x14ac:dyDescent="0.3">
      <c r="A145" s="707" t="s">
        <v>381</v>
      </c>
      <c r="B145" s="708" t="s">
        <v>382</v>
      </c>
      <c r="C145" s="711" t="s">
        <v>383</v>
      </c>
      <c r="D145" s="711" t="s">
        <v>384</v>
      </c>
      <c r="E145" s="705" t="s">
        <v>385</v>
      </c>
      <c r="F145" s="706"/>
      <c r="G145" s="718" t="s">
        <v>386</v>
      </c>
      <c r="H145" s="719"/>
      <c r="I145" s="696" t="s">
        <v>25</v>
      </c>
      <c r="J145" s="696" t="s">
        <v>8</v>
      </c>
      <c r="K145" s="696" t="s">
        <v>10</v>
      </c>
      <c r="L145" s="696" t="s">
        <v>12</v>
      </c>
      <c r="M145" s="696" t="s">
        <v>23</v>
      </c>
      <c r="N145" s="150">
        <v>2022</v>
      </c>
      <c r="O145" s="189">
        <v>0.17</v>
      </c>
      <c r="P145" s="189">
        <v>0.17</v>
      </c>
      <c r="Q145" s="189">
        <v>0.17</v>
      </c>
      <c r="R145" s="189">
        <v>0.17</v>
      </c>
      <c r="S145" s="189">
        <v>0.17</v>
      </c>
      <c r="T145" s="699">
        <v>71</v>
      </c>
      <c r="U145" s="702">
        <v>0.24315068493150685</v>
      </c>
      <c r="V145" s="724" t="s">
        <v>35</v>
      </c>
      <c r="W145" s="727">
        <v>0.43029814665592259</v>
      </c>
      <c r="X145" s="82"/>
      <c r="Y145" s="82"/>
      <c r="Z145" s="82"/>
      <c r="AA145" s="99">
        <v>26</v>
      </c>
      <c r="AB145" s="99">
        <v>157</v>
      </c>
      <c r="AC145" s="115">
        <v>0.16560509554140126</v>
      </c>
      <c r="AD145" s="115"/>
      <c r="AE145" s="152">
        <v>45</v>
      </c>
      <c r="AF145" s="152">
        <v>135</v>
      </c>
      <c r="AG145" s="240">
        <v>0.33333333333333331</v>
      </c>
      <c r="AH145" s="115"/>
      <c r="AI145" s="172"/>
      <c r="AJ145" s="172"/>
      <c r="AK145" s="186" t="e">
        <v>#DIV/0!</v>
      </c>
      <c r="AL145" s="115"/>
      <c r="AM145" s="205"/>
      <c r="AN145" s="205"/>
      <c r="AO145" s="211" t="e">
        <v>#DIV/0!</v>
      </c>
      <c r="AP145" s="115"/>
      <c r="AQ145" s="99">
        <v>71</v>
      </c>
      <c r="AR145" s="99">
        <v>292</v>
      </c>
      <c r="AS145" s="102">
        <v>0.24315068493150685</v>
      </c>
    </row>
    <row r="146" spans="1:45" ht="15.75" thickBot="1" x14ac:dyDescent="0.3">
      <c r="A146" s="707"/>
      <c r="B146" s="709"/>
      <c r="C146" s="712"/>
      <c r="D146" s="712"/>
      <c r="E146" s="714"/>
      <c r="F146" s="715"/>
      <c r="G146" s="720"/>
      <c r="H146" s="721"/>
      <c r="I146" s="697"/>
      <c r="J146" s="697"/>
      <c r="K146" s="697"/>
      <c r="L146" s="697"/>
      <c r="M146" s="697"/>
      <c r="N146" s="705" t="s">
        <v>207</v>
      </c>
      <c r="O146" s="706"/>
      <c r="P146" s="151">
        <v>26</v>
      </c>
      <c r="Q146" s="153">
        <v>45</v>
      </c>
      <c r="R146" s="151">
        <v>0</v>
      </c>
      <c r="S146" s="151">
        <v>0</v>
      </c>
      <c r="T146" s="700"/>
      <c r="U146" s="703"/>
      <c r="V146" s="725"/>
      <c r="W146" s="728"/>
      <c r="X146" s="82"/>
      <c r="Y146" s="82"/>
      <c r="Z146" s="82"/>
      <c r="AA146" s="99"/>
      <c r="AB146" s="99"/>
      <c r="AC146" s="115"/>
      <c r="AD146" s="115"/>
      <c r="AE146" s="152"/>
      <c r="AF146" s="152"/>
      <c r="AG146" s="240"/>
      <c r="AH146" s="115"/>
      <c r="AI146" s="82"/>
      <c r="AJ146" s="82"/>
      <c r="AK146" s="185"/>
      <c r="AL146" s="115"/>
      <c r="AM146" s="82"/>
      <c r="AN146" s="82"/>
      <c r="AO146" s="82"/>
      <c r="AP146" s="115"/>
      <c r="AQ146" s="115"/>
      <c r="AR146" s="115"/>
      <c r="AS146" s="115"/>
    </row>
    <row r="147" spans="1:45" ht="15.75" thickBot="1" x14ac:dyDescent="0.3">
      <c r="A147" s="707"/>
      <c r="B147" s="709"/>
      <c r="C147" s="712"/>
      <c r="D147" s="713"/>
      <c r="E147" s="716"/>
      <c r="F147" s="717"/>
      <c r="G147" s="722"/>
      <c r="H147" s="723"/>
      <c r="I147" s="698"/>
      <c r="J147" s="698"/>
      <c r="K147" s="698"/>
      <c r="L147" s="698"/>
      <c r="M147" s="698"/>
      <c r="N147" s="705" t="s">
        <v>208</v>
      </c>
      <c r="O147" s="706"/>
      <c r="P147" s="154">
        <v>0.16560509554140126</v>
      </c>
      <c r="Q147" s="155">
        <v>0.33333333333333331</v>
      </c>
      <c r="R147" s="189"/>
      <c r="S147" s="154"/>
      <c r="T147" s="701"/>
      <c r="U147" s="704"/>
      <c r="V147" s="726"/>
      <c r="W147" s="729"/>
      <c r="X147" s="82"/>
      <c r="Y147" s="82"/>
      <c r="Z147" s="82"/>
      <c r="AA147" s="99"/>
      <c r="AB147" s="99"/>
      <c r="AC147" s="115"/>
      <c r="AD147" s="115"/>
      <c r="AE147" s="152"/>
      <c r="AF147" s="152"/>
      <c r="AG147" s="240"/>
      <c r="AH147" s="115"/>
      <c r="AI147" s="82"/>
      <c r="AJ147" s="82"/>
      <c r="AK147" s="185"/>
      <c r="AL147" s="115"/>
      <c r="AM147" s="82"/>
      <c r="AN147" s="82"/>
      <c r="AO147" s="82"/>
      <c r="AP147" s="115"/>
      <c r="AQ147" s="115"/>
      <c r="AR147" s="115"/>
      <c r="AS147" s="115"/>
    </row>
    <row r="148" spans="1:45" ht="16.5" thickBot="1" x14ac:dyDescent="0.3">
      <c r="A148" s="707"/>
      <c r="B148" s="709"/>
      <c r="C148" s="712"/>
      <c r="D148" s="711" t="s">
        <v>387</v>
      </c>
      <c r="E148" s="705" t="s">
        <v>388</v>
      </c>
      <c r="F148" s="706"/>
      <c r="G148" s="718" t="s">
        <v>389</v>
      </c>
      <c r="H148" s="719"/>
      <c r="I148" s="696" t="s">
        <v>25</v>
      </c>
      <c r="J148" s="696" t="s">
        <v>8</v>
      </c>
      <c r="K148" s="696" t="s">
        <v>10</v>
      </c>
      <c r="L148" s="696" t="s">
        <v>12</v>
      </c>
      <c r="M148" s="696" t="s">
        <v>19</v>
      </c>
      <c r="N148" s="150">
        <v>2022</v>
      </c>
      <c r="O148" s="237">
        <v>0.3</v>
      </c>
      <c r="P148" s="237">
        <v>0.2</v>
      </c>
      <c r="Q148" s="237">
        <v>0.2</v>
      </c>
      <c r="R148" s="237">
        <v>0.2</v>
      </c>
      <c r="S148" s="237">
        <v>0.2</v>
      </c>
      <c r="T148" s="699">
        <v>71</v>
      </c>
      <c r="U148" s="702">
        <v>0.36538461538461542</v>
      </c>
      <c r="V148" s="724" t="s">
        <v>35</v>
      </c>
      <c r="W148" s="727">
        <v>0.82692307692307709</v>
      </c>
      <c r="X148" s="82"/>
      <c r="Y148" s="82"/>
      <c r="Z148" s="82"/>
      <c r="AA148" s="99">
        <v>26</v>
      </c>
      <c r="AB148" s="99">
        <v>16</v>
      </c>
      <c r="AC148" s="115">
        <v>0.625</v>
      </c>
      <c r="AD148" s="115"/>
      <c r="AE148" s="156">
        <v>45</v>
      </c>
      <c r="AF148" s="157">
        <v>36</v>
      </c>
      <c r="AG148" s="240">
        <v>0.25</v>
      </c>
      <c r="AH148" s="115"/>
      <c r="AI148" s="171"/>
      <c r="AJ148" s="178"/>
      <c r="AK148" s="186" t="e">
        <v>#DIV/0!</v>
      </c>
      <c r="AL148" s="115"/>
      <c r="AM148" s="108"/>
      <c r="AN148" s="178"/>
      <c r="AO148" s="211" t="e">
        <v>#DIV/0!</v>
      </c>
      <c r="AP148" s="115"/>
      <c r="AQ148" s="99">
        <v>71</v>
      </c>
      <c r="AR148" s="99">
        <v>52</v>
      </c>
      <c r="AS148" s="115">
        <v>0.36538461538461542</v>
      </c>
    </row>
    <row r="149" spans="1:45" ht="16.5" thickBot="1" x14ac:dyDescent="0.3">
      <c r="A149" s="707"/>
      <c r="B149" s="709"/>
      <c r="C149" s="712"/>
      <c r="D149" s="712"/>
      <c r="E149" s="714"/>
      <c r="F149" s="715"/>
      <c r="G149" s="720"/>
      <c r="H149" s="721"/>
      <c r="I149" s="697"/>
      <c r="J149" s="697"/>
      <c r="K149" s="697"/>
      <c r="L149" s="697"/>
      <c r="M149" s="697"/>
      <c r="N149" s="705" t="s">
        <v>207</v>
      </c>
      <c r="O149" s="706"/>
      <c r="P149" s="151">
        <v>26</v>
      </c>
      <c r="Q149" s="153">
        <v>45</v>
      </c>
      <c r="R149" s="151">
        <v>0</v>
      </c>
      <c r="S149" s="151">
        <v>0</v>
      </c>
      <c r="T149" s="700"/>
      <c r="U149" s="703"/>
      <c r="V149" s="725"/>
      <c r="W149" s="728"/>
      <c r="X149" s="82"/>
      <c r="Y149" s="82"/>
      <c r="Z149" s="82"/>
      <c r="AA149" s="99"/>
      <c r="AB149" s="99"/>
      <c r="AC149" s="115"/>
      <c r="AD149" s="115"/>
      <c r="AE149" s="156"/>
      <c r="AF149" s="157"/>
      <c r="AG149" s="240"/>
      <c r="AH149" s="115"/>
      <c r="AI149" s="82"/>
      <c r="AJ149" s="82"/>
      <c r="AK149" s="185"/>
      <c r="AL149" s="115"/>
      <c r="AM149" s="82"/>
      <c r="AN149" s="82"/>
      <c r="AO149" s="82"/>
      <c r="AP149" s="115"/>
      <c r="AQ149" s="115"/>
      <c r="AR149" s="115"/>
      <c r="AS149" s="115"/>
    </row>
    <row r="150" spans="1:45" ht="16.5" thickBot="1" x14ac:dyDescent="0.3">
      <c r="A150" s="707"/>
      <c r="B150" s="709"/>
      <c r="C150" s="712"/>
      <c r="D150" s="713"/>
      <c r="E150" s="716"/>
      <c r="F150" s="717"/>
      <c r="G150" s="722"/>
      <c r="H150" s="723"/>
      <c r="I150" s="698"/>
      <c r="J150" s="698"/>
      <c r="K150" s="698"/>
      <c r="L150" s="698"/>
      <c r="M150" s="698"/>
      <c r="N150" s="705" t="s">
        <v>208</v>
      </c>
      <c r="O150" s="706"/>
      <c r="P150" s="154">
        <v>0.625</v>
      </c>
      <c r="Q150" s="155">
        <v>0.25</v>
      </c>
      <c r="R150" s="189"/>
      <c r="S150" s="154"/>
      <c r="T150" s="701"/>
      <c r="U150" s="704"/>
      <c r="V150" s="726"/>
      <c r="W150" s="729"/>
      <c r="X150" s="82"/>
      <c r="Y150" s="82"/>
      <c r="Z150" s="82"/>
      <c r="AA150" s="99"/>
      <c r="AB150" s="99"/>
      <c r="AC150" s="115"/>
      <c r="AD150" s="115"/>
      <c r="AE150" s="156"/>
      <c r="AF150" s="157"/>
      <c r="AG150" s="240"/>
      <c r="AH150" s="115"/>
      <c r="AI150" s="82"/>
      <c r="AJ150" s="82"/>
      <c r="AK150" s="185"/>
      <c r="AL150" s="115"/>
      <c r="AM150" s="82"/>
      <c r="AN150" s="82"/>
      <c r="AO150" s="82"/>
      <c r="AP150" s="115"/>
      <c r="AQ150" s="115"/>
      <c r="AR150" s="115"/>
      <c r="AS150" s="115"/>
    </row>
    <row r="151" spans="1:45" ht="16.5" thickBot="1" x14ac:dyDescent="0.3">
      <c r="A151" s="707"/>
      <c r="B151" s="709"/>
      <c r="C151" s="712"/>
      <c r="D151" s="711" t="s">
        <v>390</v>
      </c>
      <c r="E151" s="705" t="s">
        <v>391</v>
      </c>
      <c r="F151" s="706"/>
      <c r="G151" s="718" t="s">
        <v>392</v>
      </c>
      <c r="H151" s="719"/>
      <c r="I151" s="696" t="s">
        <v>25</v>
      </c>
      <c r="J151" s="696" t="s">
        <v>8</v>
      </c>
      <c r="K151" s="696" t="s">
        <v>10</v>
      </c>
      <c r="L151" s="696" t="s">
        <v>12</v>
      </c>
      <c r="M151" s="696" t="s">
        <v>23</v>
      </c>
      <c r="N151" s="150">
        <v>2022</v>
      </c>
      <c r="O151" s="237">
        <v>0.7</v>
      </c>
      <c r="P151" s="237">
        <v>0.7</v>
      </c>
      <c r="Q151" s="237">
        <v>0.7</v>
      </c>
      <c r="R151" s="237">
        <v>0.7</v>
      </c>
      <c r="S151" s="237">
        <v>0.7</v>
      </c>
      <c r="T151" s="699">
        <v>65</v>
      </c>
      <c r="U151" s="702">
        <v>0.67708333333333337</v>
      </c>
      <c r="V151" s="724" t="s">
        <v>35</v>
      </c>
      <c r="W151" s="727">
        <v>-3.2738095238095122E-2</v>
      </c>
      <c r="X151" s="82"/>
      <c r="Y151" s="82"/>
      <c r="Z151" s="82"/>
      <c r="AA151" s="99">
        <v>38</v>
      </c>
      <c r="AB151" s="99">
        <v>55</v>
      </c>
      <c r="AC151" s="115">
        <v>0.69090909090909092</v>
      </c>
      <c r="AD151" s="115"/>
      <c r="AE151" s="158">
        <v>27</v>
      </c>
      <c r="AF151" s="152">
        <v>41</v>
      </c>
      <c r="AG151" s="240">
        <v>0.65853658536585369</v>
      </c>
      <c r="AH151" s="115"/>
      <c r="AI151" s="179"/>
      <c r="AJ151" s="172"/>
      <c r="AK151" s="186" t="e">
        <v>#DIV/0!</v>
      </c>
      <c r="AL151" s="115"/>
      <c r="AM151" s="206"/>
      <c r="AN151" s="205"/>
      <c r="AO151" s="211" t="e">
        <v>#DIV/0!</v>
      </c>
      <c r="AP151" s="115"/>
      <c r="AQ151" s="99">
        <v>65</v>
      </c>
      <c r="AR151" s="99">
        <v>96</v>
      </c>
      <c r="AS151" s="102">
        <v>0.67708333333333337</v>
      </c>
    </row>
    <row r="152" spans="1:45" ht="15.75" thickBot="1" x14ac:dyDescent="0.3">
      <c r="A152" s="707"/>
      <c r="B152" s="709"/>
      <c r="C152" s="712"/>
      <c r="D152" s="712"/>
      <c r="E152" s="714"/>
      <c r="F152" s="715"/>
      <c r="G152" s="720"/>
      <c r="H152" s="721"/>
      <c r="I152" s="697"/>
      <c r="J152" s="697"/>
      <c r="K152" s="697"/>
      <c r="L152" s="697"/>
      <c r="M152" s="697"/>
      <c r="N152" s="705" t="s">
        <v>207</v>
      </c>
      <c r="O152" s="706"/>
      <c r="P152" s="151">
        <v>38</v>
      </c>
      <c r="Q152" s="153">
        <v>27</v>
      </c>
      <c r="R152" s="151">
        <v>0</v>
      </c>
      <c r="S152" s="151">
        <v>0</v>
      </c>
      <c r="T152" s="700"/>
      <c r="U152" s="703"/>
      <c r="V152" s="725"/>
      <c r="W152" s="728"/>
      <c r="X152" s="82"/>
      <c r="Y152" s="82"/>
      <c r="Z152" s="82"/>
      <c r="AA152" s="99"/>
      <c r="AB152" s="99"/>
      <c r="AC152" s="115"/>
      <c r="AD152" s="115"/>
      <c r="AE152" s="158"/>
      <c r="AF152" s="152"/>
      <c r="AG152" s="240"/>
      <c r="AH152" s="115"/>
      <c r="AI152" s="82"/>
      <c r="AJ152" s="82"/>
      <c r="AK152" s="185"/>
      <c r="AL152" s="115"/>
      <c r="AM152" s="82"/>
      <c r="AN152" s="82"/>
      <c r="AO152" s="82"/>
      <c r="AP152" s="115"/>
      <c r="AQ152" s="115"/>
      <c r="AR152" s="115"/>
      <c r="AS152" s="115"/>
    </row>
    <row r="153" spans="1:45" ht="15.75" thickBot="1" x14ac:dyDescent="0.3">
      <c r="A153" s="707"/>
      <c r="B153" s="710"/>
      <c r="C153" s="713"/>
      <c r="D153" s="713"/>
      <c r="E153" s="716"/>
      <c r="F153" s="717"/>
      <c r="G153" s="722"/>
      <c r="H153" s="723"/>
      <c r="I153" s="698"/>
      <c r="J153" s="698"/>
      <c r="K153" s="698"/>
      <c r="L153" s="698"/>
      <c r="M153" s="698"/>
      <c r="N153" s="705" t="s">
        <v>208</v>
      </c>
      <c r="O153" s="706"/>
      <c r="P153" s="154">
        <v>0.69090909090909092</v>
      </c>
      <c r="Q153" s="155">
        <v>0.65853658536585369</v>
      </c>
      <c r="R153" s="189"/>
      <c r="S153" s="154"/>
      <c r="T153" s="701"/>
      <c r="U153" s="704"/>
      <c r="V153" s="726"/>
      <c r="W153" s="729"/>
      <c r="X153" s="82"/>
      <c r="Y153" s="82"/>
      <c r="Z153" s="82"/>
      <c r="AA153" s="99"/>
      <c r="AB153" s="99"/>
      <c r="AC153" s="115"/>
      <c r="AD153" s="115"/>
      <c r="AE153" s="158"/>
      <c r="AF153" s="152"/>
      <c r="AG153" s="240"/>
      <c r="AH153" s="115"/>
      <c r="AI153" s="82"/>
      <c r="AJ153" s="82"/>
      <c r="AK153" s="185"/>
      <c r="AL153" s="115"/>
      <c r="AM153" s="82"/>
      <c r="AN153" s="82"/>
      <c r="AO153" s="82"/>
      <c r="AP153" s="115"/>
      <c r="AQ153" s="115"/>
      <c r="AR153" s="115"/>
      <c r="AS153" s="115"/>
    </row>
    <row r="154" spans="1:45" ht="15.75" thickBot="1" x14ac:dyDescent="0.3">
      <c r="A154" s="707"/>
      <c r="B154" s="730" t="s">
        <v>393</v>
      </c>
      <c r="C154" s="711" t="s">
        <v>394</v>
      </c>
      <c r="D154" s="711" t="s">
        <v>395</v>
      </c>
      <c r="E154" s="705" t="s">
        <v>396</v>
      </c>
      <c r="F154" s="706"/>
      <c r="G154" s="718" t="s">
        <v>397</v>
      </c>
      <c r="H154" s="719"/>
      <c r="I154" s="696" t="s">
        <v>25</v>
      </c>
      <c r="J154" s="696" t="s">
        <v>8</v>
      </c>
      <c r="K154" s="696" t="s">
        <v>10</v>
      </c>
      <c r="L154" s="696" t="s">
        <v>12</v>
      </c>
      <c r="M154" s="696" t="s">
        <v>23</v>
      </c>
      <c r="N154" s="150">
        <v>2022</v>
      </c>
      <c r="O154" s="237">
        <v>0.9</v>
      </c>
      <c r="P154" s="237">
        <v>0.9</v>
      </c>
      <c r="Q154" s="237">
        <v>0.9</v>
      </c>
      <c r="R154" s="237">
        <v>0.9</v>
      </c>
      <c r="S154" s="237">
        <v>0.9</v>
      </c>
      <c r="T154" s="699">
        <v>292</v>
      </c>
      <c r="U154" s="702">
        <v>0.70192307692307687</v>
      </c>
      <c r="V154" s="733" t="s">
        <v>37</v>
      </c>
      <c r="W154" s="727">
        <v>-0.22008547008547019</v>
      </c>
      <c r="X154" s="82"/>
      <c r="Y154" s="82"/>
      <c r="Z154" s="82"/>
      <c r="AA154" s="99">
        <v>157</v>
      </c>
      <c r="AB154" s="99">
        <v>141</v>
      </c>
      <c r="AC154" s="115">
        <v>1.1134751773049645</v>
      </c>
      <c r="AD154" s="115"/>
      <c r="AE154" s="156">
        <v>135</v>
      </c>
      <c r="AF154" s="152">
        <v>275</v>
      </c>
      <c r="AG154" s="240">
        <v>0.49090909090909091</v>
      </c>
      <c r="AH154" s="115"/>
      <c r="AI154" s="175"/>
      <c r="AJ154" s="172"/>
      <c r="AK154" s="186" t="e">
        <v>#DIV/0!</v>
      </c>
      <c r="AL154" s="115"/>
      <c r="AM154" s="207"/>
      <c r="AN154" s="205"/>
      <c r="AO154" s="211" t="e">
        <v>#DIV/0!</v>
      </c>
      <c r="AP154" s="115"/>
      <c r="AQ154" s="99">
        <v>292</v>
      </c>
      <c r="AR154" s="99">
        <v>416</v>
      </c>
      <c r="AS154" s="102">
        <v>0.70192307692307687</v>
      </c>
    </row>
    <row r="155" spans="1:45" ht="15.75" thickBot="1" x14ac:dyDescent="0.3">
      <c r="A155" s="707"/>
      <c r="B155" s="731"/>
      <c r="C155" s="712"/>
      <c r="D155" s="712"/>
      <c r="E155" s="714"/>
      <c r="F155" s="715"/>
      <c r="G155" s="720"/>
      <c r="H155" s="721"/>
      <c r="I155" s="697"/>
      <c r="J155" s="697"/>
      <c r="K155" s="697"/>
      <c r="L155" s="697"/>
      <c r="M155" s="697"/>
      <c r="N155" s="705" t="s">
        <v>207</v>
      </c>
      <c r="O155" s="706"/>
      <c r="P155" s="151">
        <v>157</v>
      </c>
      <c r="Q155" s="153">
        <v>135</v>
      </c>
      <c r="R155" s="151">
        <v>0</v>
      </c>
      <c r="S155" s="151">
        <v>0</v>
      </c>
      <c r="T155" s="700"/>
      <c r="U155" s="703"/>
      <c r="V155" s="734"/>
      <c r="W155" s="728"/>
      <c r="X155" s="82"/>
      <c r="Y155" s="82"/>
      <c r="Z155" s="82"/>
      <c r="AA155" s="99"/>
      <c r="AB155" s="99"/>
      <c r="AC155" s="115"/>
      <c r="AD155" s="115"/>
      <c r="AE155" s="156"/>
      <c r="AF155" s="152"/>
      <c r="AG155" s="240"/>
      <c r="AH155" s="115"/>
      <c r="AI155" s="82"/>
      <c r="AJ155" s="82"/>
      <c r="AK155" s="185"/>
      <c r="AL155" s="115"/>
      <c r="AM155" s="82"/>
      <c r="AN155" s="82"/>
      <c r="AO155" s="82"/>
      <c r="AP155" s="115"/>
      <c r="AQ155" s="115"/>
      <c r="AR155" s="115"/>
      <c r="AS155" s="115"/>
    </row>
    <row r="156" spans="1:45" ht="15.75" thickBot="1" x14ac:dyDescent="0.3">
      <c r="A156" s="707"/>
      <c r="B156" s="732"/>
      <c r="C156" s="713"/>
      <c r="D156" s="713"/>
      <c r="E156" s="716"/>
      <c r="F156" s="717"/>
      <c r="G156" s="722"/>
      <c r="H156" s="723"/>
      <c r="I156" s="698"/>
      <c r="J156" s="698"/>
      <c r="K156" s="698"/>
      <c r="L156" s="698"/>
      <c r="M156" s="698"/>
      <c r="N156" s="705" t="s">
        <v>208</v>
      </c>
      <c r="O156" s="706"/>
      <c r="P156" s="154">
        <v>1.1134751773049645</v>
      </c>
      <c r="Q156" s="155">
        <v>0.49090909090909091</v>
      </c>
      <c r="R156" s="189"/>
      <c r="S156" s="154"/>
      <c r="T156" s="701"/>
      <c r="U156" s="704"/>
      <c r="V156" s="735"/>
      <c r="W156" s="729"/>
      <c r="X156" s="82"/>
      <c r="Y156" s="82"/>
      <c r="Z156" s="82"/>
      <c r="AA156" s="99"/>
      <c r="AB156" s="99"/>
      <c r="AC156" s="115"/>
      <c r="AD156" s="115"/>
      <c r="AE156" s="156"/>
      <c r="AF156" s="152"/>
      <c r="AG156" s="240"/>
      <c r="AH156" s="115"/>
      <c r="AI156" s="82"/>
      <c r="AJ156" s="82"/>
      <c r="AK156" s="185"/>
      <c r="AL156" s="115"/>
      <c r="AM156" s="82"/>
      <c r="AN156" s="82"/>
      <c r="AO156" s="82"/>
      <c r="AP156" s="115"/>
      <c r="AQ156" s="115"/>
      <c r="AR156" s="115"/>
      <c r="AS156" s="115"/>
    </row>
    <row r="157" spans="1:45" ht="15.75" thickBot="1" x14ac:dyDescent="0.3">
      <c r="A157" s="707"/>
      <c r="B157" s="730" t="s">
        <v>398</v>
      </c>
      <c r="C157" s="711" t="s">
        <v>399</v>
      </c>
      <c r="D157" s="711" t="s">
        <v>400</v>
      </c>
      <c r="E157" s="705" t="s">
        <v>401</v>
      </c>
      <c r="F157" s="706"/>
      <c r="G157" s="718" t="s">
        <v>402</v>
      </c>
      <c r="H157" s="719"/>
      <c r="I157" s="696" t="s">
        <v>25</v>
      </c>
      <c r="J157" s="696" t="s">
        <v>8</v>
      </c>
      <c r="K157" s="696" t="s">
        <v>10</v>
      </c>
      <c r="L157" s="696" t="s">
        <v>12</v>
      </c>
      <c r="M157" s="696" t="s">
        <v>23</v>
      </c>
      <c r="N157" s="150">
        <v>2022</v>
      </c>
      <c r="O157" s="237">
        <v>5.2</v>
      </c>
      <c r="P157" s="237">
        <v>5.2</v>
      </c>
      <c r="Q157" s="237">
        <v>5.2</v>
      </c>
      <c r="R157" s="237">
        <v>5.2</v>
      </c>
      <c r="S157" s="237">
        <v>5.2</v>
      </c>
      <c r="T157" s="699">
        <v>1977</v>
      </c>
      <c r="U157" s="702">
        <v>6.7705479452054798</v>
      </c>
      <c r="V157" s="724" t="s">
        <v>35</v>
      </c>
      <c r="W157" s="727">
        <v>0.3020284510010538</v>
      </c>
      <c r="X157" s="82"/>
      <c r="Y157" s="82"/>
      <c r="Z157" s="82"/>
      <c r="AA157" s="99">
        <v>714</v>
      </c>
      <c r="AB157" s="99">
        <v>157</v>
      </c>
      <c r="AC157" s="115">
        <v>4.547770700636943</v>
      </c>
      <c r="AD157" s="115"/>
      <c r="AE157" s="152">
        <v>1263</v>
      </c>
      <c r="AF157" s="156">
        <v>135</v>
      </c>
      <c r="AG157" s="240">
        <v>9.3555555555555561</v>
      </c>
      <c r="AH157" s="115"/>
      <c r="AI157" s="172"/>
      <c r="AJ157" s="180"/>
      <c r="AK157" s="186" t="e">
        <v>#DIV/0!</v>
      </c>
      <c r="AL157" s="115"/>
      <c r="AM157" s="205"/>
      <c r="AN157" s="208"/>
      <c r="AO157" s="211" t="e">
        <v>#DIV/0!</v>
      </c>
      <c r="AP157" s="115"/>
      <c r="AQ157" s="99">
        <v>1977</v>
      </c>
      <c r="AR157" s="99">
        <v>292</v>
      </c>
      <c r="AS157" s="102">
        <v>6.7705479452054798</v>
      </c>
    </row>
    <row r="158" spans="1:45" ht="15.75" thickBot="1" x14ac:dyDescent="0.3">
      <c r="A158" s="707"/>
      <c r="B158" s="731"/>
      <c r="C158" s="712"/>
      <c r="D158" s="712"/>
      <c r="E158" s="714"/>
      <c r="F158" s="715"/>
      <c r="G158" s="720"/>
      <c r="H158" s="721"/>
      <c r="I158" s="697"/>
      <c r="J158" s="697"/>
      <c r="K158" s="697"/>
      <c r="L158" s="697"/>
      <c r="M158" s="697"/>
      <c r="N158" s="705" t="s">
        <v>207</v>
      </c>
      <c r="O158" s="706"/>
      <c r="P158" s="151">
        <v>714</v>
      </c>
      <c r="Q158" s="153">
        <v>1263</v>
      </c>
      <c r="R158" s="151">
        <v>0</v>
      </c>
      <c r="S158" s="151">
        <v>0</v>
      </c>
      <c r="T158" s="700"/>
      <c r="U158" s="703"/>
      <c r="V158" s="725"/>
      <c r="W158" s="728"/>
      <c r="X158" s="82"/>
      <c r="Y158" s="82"/>
      <c r="Z158" s="82"/>
      <c r="AA158" s="99"/>
      <c r="AB158" s="99"/>
      <c r="AC158" s="115"/>
      <c r="AD158" s="115"/>
      <c r="AE158" s="152"/>
      <c r="AF158" s="156"/>
      <c r="AG158" s="240"/>
      <c r="AH158" s="115"/>
      <c r="AI158" s="82"/>
      <c r="AJ158" s="82"/>
      <c r="AK158" s="185"/>
      <c r="AL158" s="115"/>
      <c r="AM158" s="82"/>
      <c r="AN158" s="82"/>
      <c r="AO158" s="82"/>
      <c r="AP158" s="115"/>
      <c r="AQ158" s="115"/>
      <c r="AR158" s="115"/>
      <c r="AS158" s="115"/>
    </row>
    <row r="159" spans="1:45" ht="15.75" thickBot="1" x14ac:dyDescent="0.3">
      <c r="A159" s="707"/>
      <c r="B159" s="732"/>
      <c r="C159" s="713"/>
      <c r="D159" s="713"/>
      <c r="E159" s="716"/>
      <c r="F159" s="717"/>
      <c r="G159" s="722"/>
      <c r="H159" s="723"/>
      <c r="I159" s="698"/>
      <c r="J159" s="698"/>
      <c r="K159" s="698"/>
      <c r="L159" s="698"/>
      <c r="M159" s="698"/>
      <c r="N159" s="705" t="s">
        <v>208</v>
      </c>
      <c r="O159" s="706"/>
      <c r="P159" s="154">
        <v>4.547770700636943</v>
      </c>
      <c r="Q159" s="155">
        <v>9.3555555555555561</v>
      </c>
      <c r="R159" s="189"/>
      <c r="S159" s="154"/>
      <c r="T159" s="701"/>
      <c r="U159" s="704"/>
      <c r="V159" s="726"/>
      <c r="W159" s="729"/>
      <c r="X159" s="82"/>
      <c r="Y159" s="82"/>
      <c r="Z159" s="82"/>
      <c r="AA159" s="99"/>
      <c r="AB159" s="99"/>
      <c r="AC159" s="115"/>
      <c r="AD159" s="115"/>
      <c r="AE159" s="152"/>
      <c r="AF159" s="156"/>
      <c r="AG159" s="240"/>
      <c r="AH159" s="115"/>
      <c r="AI159" s="82"/>
      <c r="AJ159" s="82"/>
      <c r="AK159" s="185"/>
      <c r="AL159" s="115"/>
      <c r="AM159" s="82"/>
      <c r="AN159" s="82"/>
      <c r="AO159" s="82"/>
      <c r="AP159" s="115"/>
      <c r="AQ159" s="115"/>
      <c r="AR159" s="115"/>
      <c r="AS159" s="115"/>
    </row>
    <row r="160" spans="1:45" ht="15.75" thickBot="1" x14ac:dyDescent="0.3">
      <c r="A160" s="707"/>
      <c r="B160" s="730" t="s">
        <v>403</v>
      </c>
      <c r="C160" s="711" t="s">
        <v>404</v>
      </c>
      <c r="D160" s="711" t="s">
        <v>405</v>
      </c>
      <c r="E160" s="705" t="s">
        <v>406</v>
      </c>
      <c r="F160" s="706"/>
      <c r="G160" s="718" t="s">
        <v>407</v>
      </c>
      <c r="H160" s="719"/>
      <c r="I160" s="696" t="s">
        <v>25</v>
      </c>
      <c r="J160" s="696" t="s">
        <v>8</v>
      </c>
      <c r="K160" s="696" t="s">
        <v>10</v>
      </c>
      <c r="L160" s="696" t="s">
        <v>12</v>
      </c>
      <c r="M160" s="696" t="s">
        <v>23</v>
      </c>
      <c r="N160" s="150">
        <v>2022</v>
      </c>
      <c r="O160" s="237">
        <v>1</v>
      </c>
      <c r="P160" s="237">
        <v>1</v>
      </c>
      <c r="Q160" s="237">
        <v>1</v>
      </c>
      <c r="R160" s="237">
        <v>1</v>
      </c>
      <c r="S160" s="237">
        <v>1</v>
      </c>
      <c r="T160" s="699">
        <v>2286</v>
      </c>
      <c r="U160" s="702">
        <v>7.8287671232876717</v>
      </c>
      <c r="V160" s="724" t="s">
        <v>35</v>
      </c>
      <c r="W160" s="727">
        <v>6.8287671232876717</v>
      </c>
      <c r="X160" s="82"/>
      <c r="Y160" s="82"/>
      <c r="Z160" s="82"/>
      <c r="AA160" s="99">
        <v>135</v>
      </c>
      <c r="AB160" s="99">
        <v>157</v>
      </c>
      <c r="AC160" s="115">
        <v>0.85987261146496818</v>
      </c>
      <c r="AD160" s="115"/>
      <c r="AE160" s="152">
        <v>2151</v>
      </c>
      <c r="AF160" s="156">
        <v>135</v>
      </c>
      <c r="AG160" s="240">
        <v>15.933333333333334</v>
      </c>
      <c r="AH160" s="115"/>
      <c r="AI160" s="172"/>
      <c r="AJ160" s="171"/>
      <c r="AK160" s="186" t="e">
        <v>#DIV/0!</v>
      </c>
      <c r="AL160" s="115"/>
      <c r="AM160" s="205"/>
      <c r="AN160" s="108"/>
      <c r="AO160" s="211" t="e">
        <v>#DIV/0!</v>
      </c>
      <c r="AP160" s="115"/>
      <c r="AQ160" s="99">
        <v>2286</v>
      </c>
      <c r="AR160" s="99">
        <v>292</v>
      </c>
      <c r="AS160" s="102">
        <v>7.8287671232876717</v>
      </c>
    </row>
    <row r="161" spans="1:45" ht="15.75" thickBot="1" x14ac:dyDescent="0.3">
      <c r="A161" s="707"/>
      <c r="B161" s="731"/>
      <c r="C161" s="712"/>
      <c r="D161" s="712"/>
      <c r="E161" s="714"/>
      <c r="F161" s="715"/>
      <c r="G161" s="720"/>
      <c r="H161" s="721"/>
      <c r="I161" s="697"/>
      <c r="J161" s="697"/>
      <c r="K161" s="697"/>
      <c r="L161" s="697"/>
      <c r="M161" s="697"/>
      <c r="N161" s="705" t="s">
        <v>207</v>
      </c>
      <c r="O161" s="706"/>
      <c r="P161" s="151">
        <v>135</v>
      </c>
      <c r="Q161" s="153">
        <v>2151</v>
      </c>
      <c r="R161" s="151">
        <v>0</v>
      </c>
      <c r="S161" s="151">
        <v>0</v>
      </c>
      <c r="T161" s="700"/>
      <c r="U161" s="703"/>
      <c r="V161" s="725"/>
      <c r="W161" s="728"/>
      <c r="X161" s="82"/>
      <c r="Y161" s="82"/>
      <c r="Z161" s="82"/>
      <c r="AA161" s="99"/>
      <c r="AB161" s="99"/>
      <c r="AC161" s="115"/>
      <c r="AD161" s="115"/>
      <c r="AE161" s="152"/>
      <c r="AF161" s="156"/>
      <c r="AG161" s="240"/>
      <c r="AH161" s="115"/>
      <c r="AI161" s="82"/>
      <c r="AJ161" s="82"/>
      <c r="AK161" s="185"/>
      <c r="AL161" s="115"/>
      <c r="AM161" s="82"/>
      <c r="AN161" s="82"/>
      <c r="AO161" s="82"/>
      <c r="AP161" s="115"/>
      <c r="AQ161" s="115"/>
      <c r="AR161" s="115"/>
      <c r="AS161" s="115"/>
    </row>
    <row r="162" spans="1:45" ht="15.75" thickBot="1" x14ac:dyDescent="0.3">
      <c r="A162" s="707"/>
      <c r="B162" s="732"/>
      <c r="C162" s="713"/>
      <c r="D162" s="713"/>
      <c r="E162" s="716"/>
      <c r="F162" s="717"/>
      <c r="G162" s="722"/>
      <c r="H162" s="723"/>
      <c r="I162" s="698"/>
      <c r="J162" s="698"/>
      <c r="K162" s="698"/>
      <c r="L162" s="698"/>
      <c r="M162" s="698"/>
      <c r="N162" s="705" t="s">
        <v>208</v>
      </c>
      <c r="O162" s="706"/>
      <c r="P162" s="154">
        <v>0.85987261146496818</v>
      </c>
      <c r="Q162" s="155">
        <v>15.933333333333334</v>
      </c>
      <c r="R162" s="189"/>
      <c r="S162" s="154"/>
      <c r="T162" s="701"/>
      <c r="U162" s="704"/>
      <c r="V162" s="726"/>
      <c r="W162" s="729"/>
      <c r="X162" s="82"/>
      <c r="Y162" s="82"/>
      <c r="Z162" s="82"/>
      <c r="AA162" s="99"/>
      <c r="AB162" s="99"/>
      <c r="AC162" s="115"/>
      <c r="AD162" s="115"/>
      <c r="AE162" s="152"/>
      <c r="AF162" s="156"/>
      <c r="AG162" s="240"/>
      <c r="AH162" s="115"/>
      <c r="AI162" s="82"/>
      <c r="AJ162" s="82"/>
      <c r="AK162" s="185"/>
      <c r="AL162" s="115"/>
      <c r="AM162" s="82"/>
      <c r="AN162" s="82"/>
      <c r="AO162" s="82"/>
      <c r="AP162" s="115"/>
      <c r="AQ162" s="115"/>
      <c r="AR162" s="115"/>
      <c r="AS162" s="115"/>
    </row>
    <row r="163" spans="1:45" ht="15.75" thickBot="1" x14ac:dyDescent="0.3">
      <c r="A163" s="707"/>
      <c r="B163" s="730" t="s">
        <v>408</v>
      </c>
      <c r="C163" s="711" t="s">
        <v>409</v>
      </c>
      <c r="D163" s="711" t="s">
        <v>410</v>
      </c>
      <c r="E163" s="705" t="s">
        <v>411</v>
      </c>
      <c r="F163" s="706"/>
      <c r="G163" s="718" t="s">
        <v>412</v>
      </c>
      <c r="H163" s="719"/>
      <c r="I163" s="696" t="s">
        <v>25</v>
      </c>
      <c r="J163" s="696" t="s">
        <v>8</v>
      </c>
      <c r="K163" s="696" t="s">
        <v>10</v>
      </c>
      <c r="L163" s="696" t="s">
        <v>79</v>
      </c>
      <c r="M163" s="696" t="s">
        <v>23</v>
      </c>
      <c r="N163" s="150">
        <v>2022</v>
      </c>
      <c r="O163" s="237">
        <v>0.3</v>
      </c>
      <c r="P163" s="237">
        <v>0.3</v>
      </c>
      <c r="Q163" s="237">
        <v>0.3</v>
      </c>
      <c r="R163" s="237">
        <v>0.3</v>
      </c>
      <c r="S163" s="237">
        <v>0.3</v>
      </c>
      <c r="T163" s="699">
        <v>42</v>
      </c>
      <c r="U163" s="702">
        <v>0.4375</v>
      </c>
      <c r="V163" s="724" t="s">
        <v>35</v>
      </c>
      <c r="W163" s="727">
        <v>0.45833333333333348</v>
      </c>
      <c r="X163" s="82"/>
      <c r="Y163" s="82"/>
      <c r="Z163" s="82"/>
      <c r="AA163" s="99">
        <v>27</v>
      </c>
      <c r="AB163" s="99">
        <v>55</v>
      </c>
      <c r="AC163" s="115">
        <v>0.49090909090909091</v>
      </c>
      <c r="AD163" s="115"/>
      <c r="AE163" s="152">
        <v>15</v>
      </c>
      <c r="AF163" s="156">
        <v>41</v>
      </c>
      <c r="AG163" s="240">
        <v>0.36585365853658536</v>
      </c>
      <c r="AH163" s="115"/>
      <c r="AI163" s="172"/>
      <c r="AJ163" s="171"/>
      <c r="AK163" s="186" t="e">
        <v>#DIV/0!</v>
      </c>
      <c r="AL163" s="115"/>
      <c r="AM163" s="205"/>
      <c r="AN163" s="108"/>
      <c r="AO163" s="211" t="e">
        <v>#DIV/0!</v>
      </c>
      <c r="AP163" s="115"/>
      <c r="AQ163" s="99">
        <v>42</v>
      </c>
      <c r="AR163" s="99">
        <v>96</v>
      </c>
      <c r="AS163" s="102">
        <v>0.4375</v>
      </c>
    </row>
    <row r="164" spans="1:45" ht="15.75" thickBot="1" x14ac:dyDescent="0.3">
      <c r="A164" s="707"/>
      <c r="B164" s="731"/>
      <c r="C164" s="712"/>
      <c r="D164" s="712"/>
      <c r="E164" s="714"/>
      <c r="F164" s="715"/>
      <c r="G164" s="720"/>
      <c r="H164" s="721"/>
      <c r="I164" s="697"/>
      <c r="J164" s="697"/>
      <c r="K164" s="697"/>
      <c r="L164" s="697"/>
      <c r="M164" s="697"/>
      <c r="N164" s="705" t="s">
        <v>207</v>
      </c>
      <c r="O164" s="706"/>
      <c r="P164" s="151">
        <v>27</v>
      </c>
      <c r="Q164" s="153">
        <v>15</v>
      </c>
      <c r="R164" s="151">
        <v>0</v>
      </c>
      <c r="S164" s="151">
        <v>0</v>
      </c>
      <c r="T164" s="700"/>
      <c r="U164" s="703"/>
      <c r="V164" s="725"/>
      <c r="W164" s="728"/>
      <c r="X164" s="82"/>
      <c r="Y164" s="82"/>
      <c r="Z164" s="82"/>
      <c r="AA164" s="99"/>
      <c r="AB164" s="99"/>
      <c r="AC164" s="115"/>
      <c r="AD164" s="115"/>
      <c r="AE164" s="152"/>
      <c r="AF164" s="156"/>
      <c r="AG164" s="240"/>
      <c r="AH164" s="115"/>
      <c r="AI164" s="82"/>
      <c r="AJ164" s="82"/>
      <c r="AK164" s="185"/>
      <c r="AL164" s="115"/>
      <c r="AM164" s="82"/>
      <c r="AN164" s="82"/>
      <c r="AO164" s="82"/>
      <c r="AP164" s="115"/>
      <c r="AQ164" s="115"/>
      <c r="AR164" s="115"/>
      <c r="AS164" s="115"/>
    </row>
    <row r="165" spans="1:45" ht="15.75" thickBot="1" x14ac:dyDescent="0.3">
      <c r="A165" s="707"/>
      <c r="B165" s="731"/>
      <c r="C165" s="712"/>
      <c r="D165" s="713"/>
      <c r="E165" s="716"/>
      <c r="F165" s="717"/>
      <c r="G165" s="722"/>
      <c r="H165" s="723"/>
      <c r="I165" s="698"/>
      <c r="J165" s="698"/>
      <c r="K165" s="698"/>
      <c r="L165" s="698"/>
      <c r="M165" s="698"/>
      <c r="N165" s="705" t="s">
        <v>208</v>
      </c>
      <c r="O165" s="706"/>
      <c r="P165" s="154">
        <v>0.49090909090909091</v>
      </c>
      <c r="Q165" s="155">
        <v>0.36585365853658536</v>
      </c>
      <c r="R165" s="189"/>
      <c r="S165" s="154"/>
      <c r="T165" s="701"/>
      <c r="U165" s="704"/>
      <c r="V165" s="726"/>
      <c r="W165" s="729"/>
      <c r="X165" s="82"/>
      <c r="Y165" s="82"/>
      <c r="Z165" s="82"/>
      <c r="AA165" s="99"/>
      <c r="AB165" s="99"/>
      <c r="AC165" s="115"/>
      <c r="AD165" s="115"/>
      <c r="AE165" s="152"/>
      <c r="AF165" s="156"/>
      <c r="AG165" s="240"/>
      <c r="AH165" s="115"/>
      <c r="AI165" s="82"/>
      <c r="AJ165" s="82"/>
      <c r="AK165" s="185"/>
      <c r="AL165" s="115"/>
      <c r="AM165" s="82"/>
      <c r="AN165" s="82"/>
      <c r="AO165" s="82"/>
      <c r="AP165" s="115"/>
      <c r="AQ165" s="115"/>
      <c r="AR165" s="115"/>
      <c r="AS165" s="115"/>
    </row>
    <row r="166" spans="1:45" ht="15.75" thickBot="1" x14ac:dyDescent="0.3">
      <c r="A166" s="707"/>
      <c r="B166" s="731"/>
      <c r="C166" s="712"/>
      <c r="D166" s="711" t="s">
        <v>413</v>
      </c>
      <c r="E166" s="705" t="s">
        <v>414</v>
      </c>
      <c r="F166" s="706"/>
      <c r="G166" s="718" t="s">
        <v>415</v>
      </c>
      <c r="H166" s="719"/>
      <c r="I166" s="696" t="s">
        <v>25</v>
      </c>
      <c r="J166" s="696" t="s">
        <v>8</v>
      </c>
      <c r="K166" s="696" t="s">
        <v>10</v>
      </c>
      <c r="L166" s="696" t="s">
        <v>79</v>
      </c>
      <c r="M166" s="696" t="s">
        <v>23</v>
      </c>
      <c r="N166" s="150">
        <v>2022</v>
      </c>
      <c r="O166" s="237">
        <v>0.1</v>
      </c>
      <c r="P166" s="237">
        <v>0.03</v>
      </c>
      <c r="Q166" s="237">
        <v>0.03</v>
      </c>
      <c r="R166" s="237">
        <v>0.03</v>
      </c>
      <c r="S166" s="237">
        <v>0.03</v>
      </c>
      <c r="T166" s="699">
        <v>11</v>
      </c>
      <c r="U166" s="702">
        <v>0.11458333333333333</v>
      </c>
      <c r="V166" s="724" t="s">
        <v>35</v>
      </c>
      <c r="W166" s="727">
        <v>2.8194444444444446</v>
      </c>
      <c r="X166" s="82"/>
      <c r="Y166" s="82"/>
      <c r="Z166" s="82"/>
      <c r="AA166" s="99">
        <v>5</v>
      </c>
      <c r="AB166" s="99">
        <v>55</v>
      </c>
      <c r="AC166" s="115">
        <v>9.0909090909090912E-2</v>
      </c>
      <c r="AD166" s="115"/>
      <c r="AE166" s="152">
        <v>6</v>
      </c>
      <c r="AF166" s="156">
        <v>41</v>
      </c>
      <c r="AG166" s="240">
        <v>0.14634146341463414</v>
      </c>
      <c r="AH166" s="115"/>
      <c r="AI166" s="172"/>
      <c r="AJ166" s="171"/>
      <c r="AK166" s="186" t="e">
        <v>#DIV/0!</v>
      </c>
      <c r="AL166" s="115"/>
      <c r="AM166" s="205"/>
      <c r="AN166" s="108"/>
      <c r="AO166" s="211" t="e">
        <v>#DIV/0!</v>
      </c>
      <c r="AP166" s="115"/>
      <c r="AQ166" s="99">
        <v>11</v>
      </c>
      <c r="AR166" s="99">
        <v>96</v>
      </c>
      <c r="AS166" s="102">
        <v>0.11458333333333333</v>
      </c>
    </row>
    <row r="167" spans="1:45" ht="15.75" thickBot="1" x14ac:dyDescent="0.3">
      <c r="A167" s="707"/>
      <c r="B167" s="731"/>
      <c r="C167" s="712"/>
      <c r="D167" s="712"/>
      <c r="E167" s="714"/>
      <c r="F167" s="715"/>
      <c r="G167" s="720"/>
      <c r="H167" s="721"/>
      <c r="I167" s="697"/>
      <c r="J167" s="697"/>
      <c r="K167" s="697"/>
      <c r="L167" s="697"/>
      <c r="M167" s="697"/>
      <c r="N167" s="705" t="s">
        <v>207</v>
      </c>
      <c r="O167" s="706"/>
      <c r="P167" s="151">
        <v>5</v>
      </c>
      <c r="Q167" s="153">
        <v>6</v>
      </c>
      <c r="R167" s="151">
        <v>0</v>
      </c>
      <c r="S167" s="151">
        <v>0</v>
      </c>
      <c r="T167" s="700"/>
      <c r="U167" s="703"/>
      <c r="V167" s="725"/>
      <c r="W167" s="728"/>
      <c r="X167" s="82"/>
      <c r="Y167" s="82"/>
      <c r="Z167" s="82"/>
      <c r="AA167" s="99"/>
      <c r="AB167" s="99"/>
      <c r="AC167" s="115"/>
      <c r="AD167" s="115"/>
      <c r="AE167" s="152"/>
      <c r="AF167" s="156"/>
      <c r="AG167" s="240"/>
      <c r="AH167" s="115"/>
      <c r="AI167" s="82"/>
      <c r="AJ167" s="82"/>
      <c r="AK167" s="185"/>
      <c r="AL167" s="115"/>
      <c r="AM167" s="82"/>
      <c r="AN167" s="82"/>
      <c r="AO167" s="82"/>
      <c r="AP167" s="115"/>
      <c r="AQ167" s="115"/>
      <c r="AR167" s="115"/>
      <c r="AS167" s="115"/>
    </row>
    <row r="168" spans="1:45" ht="15.75" thickBot="1" x14ac:dyDescent="0.3">
      <c r="A168" s="707"/>
      <c r="B168" s="731"/>
      <c r="C168" s="712"/>
      <c r="D168" s="713"/>
      <c r="E168" s="716"/>
      <c r="F168" s="717"/>
      <c r="G168" s="722"/>
      <c r="H168" s="723"/>
      <c r="I168" s="698"/>
      <c r="J168" s="698"/>
      <c r="K168" s="698"/>
      <c r="L168" s="698"/>
      <c r="M168" s="698"/>
      <c r="N168" s="705" t="s">
        <v>208</v>
      </c>
      <c r="O168" s="706"/>
      <c r="P168" s="154">
        <v>9.0909090909090912E-2</v>
      </c>
      <c r="Q168" s="155">
        <v>0.14634146341463414</v>
      </c>
      <c r="R168" s="189"/>
      <c r="S168" s="154"/>
      <c r="T168" s="701"/>
      <c r="U168" s="704"/>
      <c r="V168" s="726"/>
      <c r="W168" s="729"/>
      <c r="X168" s="82"/>
      <c r="Y168" s="82"/>
      <c r="Z168" s="82"/>
      <c r="AA168" s="99"/>
      <c r="AB168" s="99"/>
      <c r="AC168" s="115"/>
      <c r="AD168" s="115"/>
      <c r="AE168" s="152"/>
      <c r="AF168" s="156"/>
      <c r="AG168" s="240"/>
      <c r="AH168" s="115"/>
      <c r="AI168" s="82"/>
      <c r="AJ168" s="82"/>
      <c r="AK168" s="185"/>
      <c r="AL168" s="115"/>
      <c r="AM168" s="82"/>
      <c r="AN168" s="82"/>
      <c r="AO168" s="82"/>
      <c r="AP168" s="115"/>
      <c r="AQ168" s="115"/>
      <c r="AR168" s="115"/>
      <c r="AS168" s="115"/>
    </row>
    <row r="169" spans="1:45" ht="15.75" thickBot="1" x14ac:dyDescent="0.3">
      <c r="A169" s="707"/>
      <c r="B169" s="731"/>
      <c r="C169" s="712"/>
      <c r="D169" s="711" t="s">
        <v>416</v>
      </c>
      <c r="E169" s="705" t="s">
        <v>417</v>
      </c>
      <c r="F169" s="706"/>
      <c r="G169" s="718" t="s">
        <v>418</v>
      </c>
      <c r="H169" s="719"/>
      <c r="I169" s="696" t="s">
        <v>25</v>
      </c>
      <c r="J169" s="696" t="s">
        <v>8</v>
      </c>
      <c r="K169" s="696" t="s">
        <v>10</v>
      </c>
      <c r="L169" s="696" t="s">
        <v>12</v>
      </c>
      <c r="M169" s="696" t="s">
        <v>23</v>
      </c>
      <c r="N169" s="150">
        <v>2022</v>
      </c>
      <c r="O169" s="237">
        <v>0.13</v>
      </c>
      <c r="P169" s="237">
        <v>0.1</v>
      </c>
      <c r="Q169" s="237">
        <v>0.1</v>
      </c>
      <c r="R169" s="237">
        <v>0.1</v>
      </c>
      <c r="S169" s="237">
        <v>0.1</v>
      </c>
      <c r="T169" s="699">
        <v>12</v>
      </c>
      <c r="U169" s="702">
        <v>0.125</v>
      </c>
      <c r="V169" s="724" t="s">
        <v>35</v>
      </c>
      <c r="W169" s="727">
        <v>0.25</v>
      </c>
      <c r="X169" s="82"/>
      <c r="Y169" s="82"/>
      <c r="Z169" s="82"/>
      <c r="AA169" s="99">
        <v>6</v>
      </c>
      <c r="AB169" s="99">
        <v>55</v>
      </c>
      <c r="AC169" s="115">
        <v>0.10909090909090909</v>
      </c>
      <c r="AD169" s="115"/>
      <c r="AE169" s="152">
        <v>6</v>
      </c>
      <c r="AF169" s="156">
        <v>41</v>
      </c>
      <c r="AG169" s="240">
        <v>0.14634146341463414</v>
      </c>
      <c r="AH169" s="115"/>
      <c r="AI169" s="172"/>
      <c r="AJ169" s="171"/>
      <c r="AK169" s="186" t="e">
        <v>#DIV/0!</v>
      </c>
      <c r="AL169" s="115"/>
      <c r="AM169" s="209"/>
      <c r="AN169" s="199"/>
      <c r="AO169" s="213" t="e">
        <v>#DIV/0!</v>
      </c>
      <c r="AP169" s="115"/>
      <c r="AQ169" s="99">
        <v>12</v>
      </c>
      <c r="AR169" s="99">
        <v>96</v>
      </c>
      <c r="AS169" s="102">
        <v>0.125</v>
      </c>
    </row>
    <row r="170" spans="1:45" ht="15.75" thickBot="1" x14ac:dyDescent="0.3">
      <c r="A170" s="159"/>
      <c r="B170" s="731"/>
      <c r="C170" s="712"/>
      <c r="D170" s="712"/>
      <c r="E170" s="714"/>
      <c r="F170" s="715"/>
      <c r="G170" s="720"/>
      <c r="H170" s="721"/>
      <c r="I170" s="697"/>
      <c r="J170" s="697"/>
      <c r="K170" s="697"/>
      <c r="L170" s="697"/>
      <c r="M170" s="697"/>
      <c r="N170" s="705" t="s">
        <v>207</v>
      </c>
      <c r="O170" s="706"/>
      <c r="P170" s="151">
        <v>6</v>
      </c>
      <c r="Q170" s="153">
        <v>6</v>
      </c>
      <c r="R170" s="151">
        <v>0</v>
      </c>
      <c r="S170" s="151">
        <v>0</v>
      </c>
      <c r="T170" s="700"/>
      <c r="U170" s="703"/>
      <c r="V170" s="725"/>
      <c r="W170" s="728"/>
      <c r="X170" s="82"/>
      <c r="Y170" s="82"/>
      <c r="Z170" s="82"/>
      <c r="AA170" s="99"/>
      <c r="AB170" s="99"/>
      <c r="AC170" s="115"/>
      <c r="AD170" s="115"/>
      <c r="AE170" s="152"/>
      <c r="AF170" s="156"/>
      <c r="AG170" s="240"/>
      <c r="AH170" s="115"/>
      <c r="AI170" s="82"/>
      <c r="AJ170" s="82"/>
      <c r="AK170" s="185"/>
      <c r="AL170" s="115"/>
      <c r="AM170" s="82"/>
      <c r="AN170" s="82"/>
      <c r="AO170" s="82"/>
      <c r="AP170" s="115"/>
      <c r="AQ170" s="115"/>
      <c r="AR170" s="115"/>
      <c r="AS170" s="115"/>
    </row>
    <row r="171" spans="1:45" ht="15.75" thickBot="1" x14ac:dyDescent="0.3">
      <c r="A171" s="159"/>
      <c r="B171" s="732"/>
      <c r="C171" s="713"/>
      <c r="D171" s="713"/>
      <c r="E171" s="716"/>
      <c r="F171" s="717"/>
      <c r="G171" s="722"/>
      <c r="H171" s="723"/>
      <c r="I171" s="698"/>
      <c r="J171" s="698"/>
      <c r="K171" s="698"/>
      <c r="L171" s="698"/>
      <c r="M171" s="698"/>
      <c r="N171" s="705" t="s">
        <v>208</v>
      </c>
      <c r="O171" s="706"/>
      <c r="P171" s="154">
        <v>0.10909090909090909</v>
      </c>
      <c r="Q171" s="155">
        <v>0.14634146341463414</v>
      </c>
      <c r="R171" s="189"/>
      <c r="S171" s="154"/>
      <c r="T171" s="701"/>
      <c r="U171" s="704"/>
      <c r="V171" s="726"/>
      <c r="W171" s="729"/>
      <c r="X171" s="82"/>
      <c r="Y171" s="82"/>
      <c r="Z171" s="82"/>
      <c r="AA171" s="99"/>
      <c r="AB171" s="99"/>
      <c r="AC171" s="115"/>
      <c r="AD171" s="115"/>
      <c r="AE171" s="152"/>
      <c r="AF171" s="156"/>
      <c r="AG171" s="240"/>
      <c r="AH171" s="115"/>
      <c r="AI171" s="82"/>
      <c r="AJ171" s="82"/>
      <c r="AK171" s="185"/>
      <c r="AL171" s="115"/>
      <c r="AM171" s="82"/>
      <c r="AN171" s="82"/>
      <c r="AO171" s="82"/>
      <c r="AP171" s="115"/>
      <c r="AQ171" s="115"/>
      <c r="AR171" s="115"/>
      <c r="AS171" s="115"/>
    </row>
    <row r="172" spans="1:45" ht="15.75" thickBot="1" x14ac:dyDescent="0.3">
      <c r="A172" s="736" t="s">
        <v>419</v>
      </c>
      <c r="B172" s="737" t="s">
        <v>420</v>
      </c>
      <c r="C172" s="740" t="s">
        <v>421</v>
      </c>
      <c r="D172" s="740" t="s">
        <v>422</v>
      </c>
      <c r="E172" s="743" t="s">
        <v>423</v>
      </c>
      <c r="F172" s="744"/>
      <c r="G172" s="749" t="s">
        <v>424</v>
      </c>
      <c r="H172" s="750"/>
      <c r="I172" s="761" t="s">
        <v>25</v>
      </c>
      <c r="J172" s="761" t="s">
        <v>8</v>
      </c>
      <c r="K172" s="761" t="s">
        <v>10</v>
      </c>
      <c r="L172" s="761" t="s">
        <v>12</v>
      </c>
      <c r="M172" s="761" t="s">
        <v>23</v>
      </c>
      <c r="N172" s="160">
        <v>2022</v>
      </c>
      <c r="O172" s="238">
        <v>0.13</v>
      </c>
      <c r="P172" s="238">
        <v>0.13</v>
      </c>
      <c r="Q172" s="238">
        <v>0.13</v>
      </c>
      <c r="R172" s="238">
        <v>0.13</v>
      </c>
      <c r="S172" s="238">
        <v>0.13</v>
      </c>
      <c r="T172" s="764">
        <v>400</v>
      </c>
      <c r="U172" s="767">
        <v>0.27210884353741499</v>
      </c>
      <c r="V172" s="476" t="s">
        <v>35</v>
      </c>
      <c r="W172" s="758">
        <v>1.0931449502878077</v>
      </c>
      <c r="X172" s="82"/>
      <c r="Y172" s="82"/>
      <c r="Z172" s="82"/>
      <c r="AA172" s="99">
        <v>256</v>
      </c>
      <c r="AB172" s="99">
        <v>772</v>
      </c>
      <c r="AC172" s="115">
        <v>0.33160621761658032</v>
      </c>
      <c r="AD172" s="115"/>
      <c r="AE172" s="135">
        <v>144</v>
      </c>
      <c r="AF172" s="162">
        <v>698</v>
      </c>
      <c r="AG172" s="240">
        <v>0.20630372492836677</v>
      </c>
      <c r="AH172" s="115"/>
      <c r="AI172" s="172"/>
      <c r="AJ172" s="172"/>
      <c r="AK172" s="186" t="e">
        <v>#DIV/0!</v>
      </c>
      <c r="AL172" s="115"/>
      <c r="AM172" s="194"/>
      <c r="AN172" s="205"/>
      <c r="AO172" s="211" t="e">
        <v>#DIV/0!</v>
      </c>
      <c r="AP172" s="115"/>
      <c r="AQ172" s="99">
        <v>400</v>
      </c>
      <c r="AR172" s="99">
        <v>1470</v>
      </c>
      <c r="AS172" s="102">
        <v>0.27210884353741499</v>
      </c>
    </row>
    <row r="173" spans="1:45" ht="15.75" thickBot="1" x14ac:dyDescent="0.3">
      <c r="A173" s="736"/>
      <c r="B173" s="738"/>
      <c r="C173" s="741"/>
      <c r="D173" s="741"/>
      <c r="E173" s="745"/>
      <c r="F173" s="746"/>
      <c r="G173" s="751"/>
      <c r="H173" s="752"/>
      <c r="I173" s="762"/>
      <c r="J173" s="762"/>
      <c r="K173" s="762"/>
      <c r="L173" s="762"/>
      <c r="M173" s="762"/>
      <c r="N173" s="743" t="s">
        <v>207</v>
      </c>
      <c r="O173" s="744"/>
      <c r="P173" s="161">
        <v>256</v>
      </c>
      <c r="Q173" s="163">
        <v>144</v>
      </c>
      <c r="R173" s="161">
        <v>0</v>
      </c>
      <c r="S173" s="362">
        <v>0</v>
      </c>
      <c r="T173" s="765"/>
      <c r="U173" s="768"/>
      <c r="V173" s="477"/>
      <c r="W173" s="759"/>
      <c r="X173" s="82"/>
      <c r="Y173" s="82"/>
      <c r="Z173" s="82"/>
      <c r="AA173" s="99"/>
      <c r="AB173" s="99"/>
      <c r="AC173" s="115"/>
      <c r="AD173" s="115"/>
      <c r="AE173" s="135"/>
      <c r="AF173" s="162"/>
      <c r="AG173" s="240"/>
      <c r="AH173" s="115"/>
      <c r="AI173" s="82"/>
      <c r="AJ173" s="82"/>
      <c r="AK173" s="185"/>
      <c r="AL173" s="115"/>
      <c r="AM173" s="82"/>
      <c r="AN173" s="82"/>
      <c r="AO173" s="82"/>
      <c r="AP173" s="115"/>
      <c r="AQ173" s="115"/>
      <c r="AR173" s="115"/>
      <c r="AS173" s="115"/>
    </row>
    <row r="174" spans="1:45" ht="15.75" thickBot="1" x14ac:dyDescent="0.3">
      <c r="A174" s="736"/>
      <c r="B174" s="738"/>
      <c r="C174" s="741"/>
      <c r="D174" s="742"/>
      <c r="E174" s="747"/>
      <c r="F174" s="748"/>
      <c r="G174" s="753"/>
      <c r="H174" s="754"/>
      <c r="I174" s="763"/>
      <c r="J174" s="763"/>
      <c r="K174" s="763"/>
      <c r="L174" s="763"/>
      <c r="M174" s="763"/>
      <c r="N174" s="743" t="s">
        <v>208</v>
      </c>
      <c r="O174" s="744"/>
      <c r="P174" s="164">
        <v>0.33160621761658032</v>
      </c>
      <c r="Q174" s="165">
        <v>0.20630372492836677</v>
      </c>
      <c r="R174" s="190"/>
      <c r="S174" s="190"/>
      <c r="T174" s="766"/>
      <c r="U174" s="769"/>
      <c r="V174" s="478"/>
      <c r="W174" s="760"/>
      <c r="X174" s="82"/>
      <c r="Y174" s="82"/>
      <c r="Z174" s="82"/>
      <c r="AA174" s="99"/>
      <c r="AB174" s="99"/>
      <c r="AC174" s="115"/>
      <c r="AD174" s="115"/>
      <c r="AE174" s="135"/>
      <c r="AF174" s="162"/>
      <c r="AG174" s="240"/>
      <c r="AH174" s="115"/>
      <c r="AI174" s="82"/>
      <c r="AJ174" s="82"/>
      <c r="AK174" s="185"/>
      <c r="AL174" s="115"/>
      <c r="AM174" s="82"/>
      <c r="AN174" s="82"/>
      <c r="AO174" s="82"/>
      <c r="AP174" s="115"/>
      <c r="AQ174" s="115"/>
      <c r="AR174" s="115"/>
      <c r="AS174" s="115"/>
    </row>
    <row r="175" spans="1:45" ht="16.5" thickBot="1" x14ac:dyDescent="0.3">
      <c r="A175" s="736"/>
      <c r="B175" s="738"/>
      <c r="C175" s="741"/>
      <c r="D175" s="740" t="s">
        <v>425</v>
      </c>
      <c r="E175" s="743" t="s">
        <v>426</v>
      </c>
      <c r="F175" s="744"/>
      <c r="G175" s="749" t="s">
        <v>427</v>
      </c>
      <c r="H175" s="750"/>
      <c r="I175" s="761" t="s">
        <v>25</v>
      </c>
      <c r="J175" s="761" t="s">
        <v>8</v>
      </c>
      <c r="K175" s="761" t="s">
        <v>10</v>
      </c>
      <c r="L175" s="761" t="s">
        <v>12</v>
      </c>
      <c r="M175" s="761" t="s">
        <v>19</v>
      </c>
      <c r="N175" s="160">
        <v>2022</v>
      </c>
      <c r="O175" s="238">
        <v>0.15</v>
      </c>
      <c r="P175" s="238">
        <v>0.15</v>
      </c>
      <c r="Q175" s="238">
        <v>0.15</v>
      </c>
      <c r="R175" s="238">
        <v>0.15</v>
      </c>
      <c r="S175" s="238">
        <v>0.15</v>
      </c>
      <c r="T175" s="764">
        <v>400</v>
      </c>
      <c r="U175" s="767">
        <v>0.35135135135135132</v>
      </c>
      <c r="V175" s="476" t="s">
        <v>35</v>
      </c>
      <c r="W175" s="758">
        <v>1.3423423423423424</v>
      </c>
      <c r="X175" s="82"/>
      <c r="Y175" s="82"/>
      <c r="Z175" s="82"/>
      <c r="AA175" s="99">
        <v>256</v>
      </c>
      <c r="AB175" s="99">
        <v>158</v>
      </c>
      <c r="AC175" s="115">
        <v>0.620253164556962</v>
      </c>
      <c r="AD175" s="115"/>
      <c r="AE175" s="137">
        <v>144</v>
      </c>
      <c r="AF175" s="138">
        <v>138</v>
      </c>
      <c r="AG175" s="240">
        <v>4.3478260869565188E-2</v>
      </c>
      <c r="AH175" s="115"/>
      <c r="AI175" s="171"/>
      <c r="AJ175" s="176"/>
      <c r="AK175" s="186" t="e">
        <v>#DIV/0!</v>
      </c>
      <c r="AL175" s="115"/>
      <c r="AM175" s="108"/>
      <c r="AN175" s="176"/>
      <c r="AO175" s="211" t="e">
        <v>#DIV/0!</v>
      </c>
      <c r="AP175" s="115"/>
      <c r="AQ175" s="99">
        <v>400</v>
      </c>
      <c r="AR175" s="99">
        <v>296</v>
      </c>
      <c r="AS175" s="115">
        <v>0.35135135135135132</v>
      </c>
    </row>
    <row r="176" spans="1:45" ht="16.5" thickBot="1" x14ac:dyDescent="0.3">
      <c r="A176" s="736"/>
      <c r="B176" s="738"/>
      <c r="C176" s="741"/>
      <c r="D176" s="741"/>
      <c r="E176" s="745"/>
      <c r="F176" s="746"/>
      <c r="G176" s="751"/>
      <c r="H176" s="752"/>
      <c r="I176" s="762"/>
      <c r="J176" s="762"/>
      <c r="K176" s="762"/>
      <c r="L176" s="762"/>
      <c r="M176" s="762"/>
      <c r="N176" s="743" t="s">
        <v>207</v>
      </c>
      <c r="O176" s="744"/>
      <c r="P176" s="161">
        <v>256</v>
      </c>
      <c r="Q176" s="163">
        <v>144</v>
      </c>
      <c r="R176" s="161">
        <v>0</v>
      </c>
      <c r="S176" s="161">
        <v>0</v>
      </c>
      <c r="T176" s="765"/>
      <c r="U176" s="768"/>
      <c r="V176" s="477"/>
      <c r="W176" s="759"/>
      <c r="X176" s="82"/>
      <c r="Y176" s="82"/>
      <c r="Z176" s="82"/>
      <c r="AA176" s="99"/>
      <c r="AB176" s="99"/>
      <c r="AC176" s="115"/>
      <c r="AD176" s="115"/>
      <c r="AE176" s="137"/>
      <c r="AF176" s="138"/>
      <c r="AG176" s="240"/>
      <c r="AH176" s="115"/>
      <c r="AI176" s="82"/>
      <c r="AJ176" s="82"/>
      <c r="AK176" s="185"/>
      <c r="AL176" s="115"/>
      <c r="AM176" s="82"/>
      <c r="AN176" s="82"/>
      <c r="AO176" s="82"/>
      <c r="AP176" s="115"/>
      <c r="AQ176" s="115"/>
      <c r="AR176" s="115"/>
      <c r="AS176" s="115"/>
    </row>
    <row r="177" spans="1:47" ht="16.5" thickBot="1" x14ac:dyDescent="0.3">
      <c r="A177" s="736"/>
      <c r="B177" s="738"/>
      <c r="C177" s="741"/>
      <c r="D177" s="742"/>
      <c r="E177" s="747"/>
      <c r="F177" s="748"/>
      <c r="G177" s="753"/>
      <c r="H177" s="754"/>
      <c r="I177" s="763"/>
      <c r="J177" s="763"/>
      <c r="K177" s="763"/>
      <c r="L177" s="763"/>
      <c r="M177" s="763"/>
      <c r="N177" s="743" t="s">
        <v>208</v>
      </c>
      <c r="O177" s="744"/>
      <c r="P177" s="164">
        <v>0.620253164556962</v>
      </c>
      <c r="Q177" s="165">
        <v>4.3478260869565188E-2</v>
      </c>
      <c r="R177" s="190"/>
      <c r="S177" s="190"/>
      <c r="T177" s="766"/>
      <c r="U177" s="769"/>
      <c r="V177" s="478"/>
      <c r="W177" s="760"/>
      <c r="X177" s="82"/>
      <c r="Y177" s="82"/>
      <c r="Z177" s="82"/>
      <c r="AA177" s="99"/>
      <c r="AB177" s="99"/>
      <c r="AC177" s="115"/>
      <c r="AD177" s="115"/>
      <c r="AE177" s="137"/>
      <c r="AF177" s="138"/>
      <c r="AG177" s="240"/>
      <c r="AH177" s="115"/>
      <c r="AI177" s="82"/>
      <c r="AJ177" s="82"/>
      <c r="AK177" s="185"/>
      <c r="AL177" s="115"/>
      <c r="AM177" s="82"/>
      <c r="AN177" s="82"/>
      <c r="AO177" s="82"/>
      <c r="AP177" s="115"/>
      <c r="AQ177" s="115"/>
      <c r="AR177" s="115"/>
      <c r="AS177" s="115"/>
      <c r="AT177" s="82"/>
      <c r="AU177" s="82"/>
    </row>
    <row r="178" spans="1:47" ht="15.75" thickBot="1" x14ac:dyDescent="0.3">
      <c r="A178" s="736"/>
      <c r="B178" s="738"/>
      <c r="C178" s="741"/>
      <c r="D178" s="740" t="s">
        <v>428</v>
      </c>
      <c r="E178" s="743" t="s">
        <v>429</v>
      </c>
      <c r="F178" s="744"/>
      <c r="G178" s="749" t="s">
        <v>430</v>
      </c>
      <c r="H178" s="750"/>
      <c r="I178" s="761" t="s">
        <v>25</v>
      </c>
      <c r="J178" s="761" t="s">
        <v>8</v>
      </c>
      <c r="K178" s="761" t="s">
        <v>10</v>
      </c>
      <c r="L178" s="761" t="s">
        <v>12</v>
      </c>
      <c r="M178" s="761" t="s">
        <v>23</v>
      </c>
      <c r="N178" s="160">
        <v>2022</v>
      </c>
      <c r="O178" s="238">
        <v>0.45</v>
      </c>
      <c r="P178" s="238">
        <v>0.45</v>
      </c>
      <c r="Q178" s="238">
        <v>0.45</v>
      </c>
      <c r="R178" s="238">
        <v>0.45</v>
      </c>
      <c r="S178" s="238">
        <v>0.45</v>
      </c>
      <c r="T178" s="764">
        <v>113</v>
      </c>
      <c r="U178" s="767">
        <v>0.39649122807017545</v>
      </c>
      <c r="V178" s="795" t="s">
        <v>36</v>
      </c>
      <c r="W178" s="758">
        <v>-0.11890838206627685</v>
      </c>
      <c r="X178" s="82"/>
      <c r="Y178" s="82"/>
      <c r="Z178" s="82"/>
      <c r="AA178" s="99">
        <v>61</v>
      </c>
      <c r="AB178" s="99">
        <v>136</v>
      </c>
      <c r="AC178" s="115">
        <v>0.4485294117647059</v>
      </c>
      <c r="AD178" s="115"/>
      <c r="AE178" s="147">
        <v>52</v>
      </c>
      <c r="AF178" s="166">
        <v>149</v>
      </c>
      <c r="AG178" s="240">
        <v>0.34899328859060402</v>
      </c>
      <c r="AH178" s="115"/>
      <c r="AI178" s="174"/>
      <c r="AJ178" s="172"/>
      <c r="AK178" s="186" t="e">
        <v>#DIV/0!</v>
      </c>
      <c r="AL178" s="115"/>
      <c r="AM178" s="200"/>
      <c r="AN178" s="194"/>
      <c r="AO178" s="211" t="e">
        <v>#DIV/0!</v>
      </c>
      <c r="AP178" s="115"/>
      <c r="AQ178" s="99">
        <v>113</v>
      </c>
      <c r="AR178" s="99">
        <v>285</v>
      </c>
      <c r="AS178" s="102">
        <v>0.39649122807017545</v>
      </c>
      <c r="AT178" s="82"/>
      <c r="AU178" s="82" t="s">
        <v>431</v>
      </c>
    </row>
    <row r="179" spans="1:47" ht="15.75" thickBot="1" x14ac:dyDescent="0.3">
      <c r="A179" s="736"/>
      <c r="B179" s="738"/>
      <c r="C179" s="741"/>
      <c r="D179" s="741"/>
      <c r="E179" s="745"/>
      <c r="F179" s="746"/>
      <c r="G179" s="751"/>
      <c r="H179" s="752"/>
      <c r="I179" s="762"/>
      <c r="J179" s="762"/>
      <c r="K179" s="762"/>
      <c r="L179" s="762"/>
      <c r="M179" s="762"/>
      <c r="N179" s="743" t="s">
        <v>207</v>
      </c>
      <c r="O179" s="744"/>
      <c r="P179" s="161">
        <v>61</v>
      </c>
      <c r="Q179" s="163">
        <v>52</v>
      </c>
      <c r="R179" s="161">
        <v>0</v>
      </c>
      <c r="S179" s="161">
        <v>0</v>
      </c>
      <c r="T179" s="765"/>
      <c r="U179" s="768"/>
      <c r="V179" s="796"/>
      <c r="W179" s="759"/>
      <c r="X179" s="82"/>
      <c r="Y179" s="82"/>
      <c r="Z179" s="82"/>
      <c r="AA179" s="99"/>
      <c r="AB179" s="99"/>
      <c r="AC179" s="115"/>
      <c r="AD179" s="115"/>
      <c r="AE179" s="147"/>
      <c r="AF179" s="166"/>
      <c r="AG179" s="240"/>
      <c r="AH179" s="115"/>
      <c r="AI179" s="82"/>
      <c r="AJ179" s="82"/>
      <c r="AK179" s="185"/>
      <c r="AL179" s="115"/>
      <c r="AM179" s="82"/>
      <c r="AN179" s="82"/>
      <c r="AO179" s="82"/>
      <c r="AP179" s="115"/>
      <c r="AQ179" s="115"/>
      <c r="AR179" s="115"/>
      <c r="AS179" s="115"/>
      <c r="AT179" s="82"/>
      <c r="AU179" s="82"/>
    </row>
    <row r="180" spans="1:47" ht="15.75" thickBot="1" x14ac:dyDescent="0.3">
      <c r="A180" s="736"/>
      <c r="B180" s="739"/>
      <c r="C180" s="742"/>
      <c r="D180" s="742"/>
      <c r="E180" s="747"/>
      <c r="F180" s="748"/>
      <c r="G180" s="753"/>
      <c r="H180" s="754"/>
      <c r="I180" s="763"/>
      <c r="J180" s="763"/>
      <c r="K180" s="763"/>
      <c r="L180" s="763"/>
      <c r="M180" s="763"/>
      <c r="N180" s="743" t="s">
        <v>208</v>
      </c>
      <c r="O180" s="744"/>
      <c r="P180" s="164">
        <v>0.4485294117647059</v>
      </c>
      <c r="Q180" s="165">
        <v>0.34899328859060402</v>
      </c>
      <c r="R180" s="190"/>
      <c r="S180" s="190"/>
      <c r="T180" s="766"/>
      <c r="U180" s="769"/>
      <c r="V180" s="797"/>
      <c r="W180" s="760"/>
      <c r="X180" s="82"/>
      <c r="Y180" s="82"/>
      <c r="Z180" s="82"/>
      <c r="AA180" s="99"/>
      <c r="AB180" s="99"/>
      <c r="AC180" s="115"/>
      <c r="AD180" s="115"/>
      <c r="AE180" s="147"/>
      <c r="AF180" s="166"/>
      <c r="AG180" s="240"/>
      <c r="AH180" s="115"/>
      <c r="AI180" s="82"/>
      <c r="AJ180" s="82"/>
      <c r="AK180" s="185"/>
      <c r="AL180" s="115"/>
      <c r="AM180" s="82"/>
      <c r="AN180" s="82"/>
      <c r="AO180" s="82"/>
      <c r="AP180" s="115"/>
      <c r="AQ180" s="115"/>
      <c r="AR180" s="115"/>
      <c r="AS180" s="115"/>
      <c r="AT180" s="82"/>
      <c r="AU180" s="82"/>
    </row>
    <row r="181" spans="1:47" ht="15.75" thickBot="1" x14ac:dyDescent="0.3">
      <c r="A181" s="736"/>
      <c r="B181" s="755" t="s">
        <v>432</v>
      </c>
      <c r="C181" s="740" t="s">
        <v>433</v>
      </c>
      <c r="D181" s="740" t="s">
        <v>434</v>
      </c>
      <c r="E181" s="743" t="s">
        <v>435</v>
      </c>
      <c r="F181" s="744"/>
      <c r="G181" s="749" t="s">
        <v>436</v>
      </c>
      <c r="H181" s="750"/>
      <c r="I181" s="761" t="s">
        <v>25</v>
      </c>
      <c r="J181" s="761" t="s">
        <v>8</v>
      </c>
      <c r="K181" s="761" t="s">
        <v>10</v>
      </c>
      <c r="L181" s="761" t="s">
        <v>12</v>
      </c>
      <c r="M181" s="761" t="s">
        <v>23</v>
      </c>
      <c r="N181" s="160">
        <v>2022</v>
      </c>
      <c r="O181" s="238">
        <v>1.1000000000000001</v>
      </c>
      <c r="P181" s="238">
        <v>0.98</v>
      </c>
      <c r="Q181" s="238">
        <v>0.98</v>
      </c>
      <c r="R181" s="238">
        <v>0.98</v>
      </c>
      <c r="S181" s="238">
        <v>0.98</v>
      </c>
      <c r="T181" s="764">
        <v>1470</v>
      </c>
      <c r="U181" s="767">
        <v>0.78191489361702127</v>
      </c>
      <c r="V181" s="795" t="s">
        <v>36</v>
      </c>
      <c r="W181" s="758">
        <v>-0.2021276595744681</v>
      </c>
      <c r="X181" s="82"/>
      <c r="Y181" s="82"/>
      <c r="Z181" s="82"/>
      <c r="AA181" s="99">
        <v>772</v>
      </c>
      <c r="AB181" s="99">
        <v>922</v>
      </c>
      <c r="AC181" s="115">
        <v>0.83731019522776573</v>
      </c>
      <c r="AD181" s="115"/>
      <c r="AE181" s="137">
        <v>698</v>
      </c>
      <c r="AF181" s="135">
        <v>958</v>
      </c>
      <c r="AG181" s="240">
        <v>0.72860125260960329</v>
      </c>
      <c r="AH181" s="115"/>
      <c r="AI181" s="171"/>
      <c r="AJ181" s="172"/>
      <c r="AK181" s="186" t="e">
        <v>#DIV/0!</v>
      </c>
      <c r="AL181" s="115"/>
      <c r="AM181" s="108"/>
      <c r="AN181" s="194"/>
      <c r="AO181" s="211" t="e">
        <v>#DIV/0!</v>
      </c>
      <c r="AP181" s="115"/>
      <c r="AQ181" s="99">
        <v>1470</v>
      </c>
      <c r="AR181" s="99">
        <v>1880</v>
      </c>
      <c r="AS181" s="102">
        <v>0.78191489361702127</v>
      </c>
      <c r="AT181" s="82"/>
      <c r="AU181" s="82"/>
    </row>
    <row r="182" spans="1:47" ht="15.75" thickBot="1" x14ac:dyDescent="0.3">
      <c r="A182" s="736"/>
      <c r="B182" s="756"/>
      <c r="C182" s="741"/>
      <c r="D182" s="741"/>
      <c r="E182" s="745"/>
      <c r="F182" s="746"/>
      <c r="G182" s="751"/>
      <c r="H182" s="752"/>
      <c r="I182" s="762"/>
      <c r="J182" s="762"/>
      <c r="K182" s="762"/>
      <c r="L182" s="762"/>
      <c r="M182" s="762"/>
      <c r="N182" s="743" t="s">
        <v>207</v>
      </c>
      <c r="O182" s="744"/>
      <c r="P182" s="161">
        <v>772</v>
      </c>
      <c r="Q182" s="163">
        <v>698</v>
      </c>
      <c r="R182" s="161">
        <v>0</v>
      </c>
      <c r="S182" s="161">
        <v>0</v>
      </c>
      <c r="T182" s="765"/>
      <c r="U182" s="768"/>
      <c r="V182" s="796"/>
      <c r="W182" s="759"/>
      <c r="X182" s="82"/>
      <c r="Y182" s="82"/>
      <c r="Z182" s="82"/>
      <c r="AA182" s="99"/>
      <c r="AB182" s="99"/>
      <c r="AC182" s="115"/>
      <c r="AD182" s="115"/>
      <c r="AE182" s="137"/>
      <c r="AF182" s="135"/>
      <c r="AG182" s="240"/>
      <c r="AH182" s="115"/>
      <c r="AI182" s="82"/>
      <c r="AJ182" s="82"/>
      <c r="AK182" s="185"/>
      <c r="AL182" s="115"/>
      <c r="AM182" s="82"/>
      <c r="AN182" s="82"/>
      <c r="AO182" s="82"/>
      <c r="AP182" s="115"/>
      <c r="AQ182" s="115"/>
      <c r="AR182" s="115"/>
      <c r="AS182" s="115"/>
      <c r="AT182" s="82"/>
      <c r="AU182" s="82"/>
    </row>
    <row r="183" spans="1:47" ht="15.75" thickBot="1" x14ac:dyDescent="0.3">
      <c r="A183" s="736"/>
      <c r="B183" s="757"/>
      <c r="C183" s="742"/>
      <c r="D183" s="742"/>
      <c r="E183" s="747"/>
      <c r="F183" s="748"/>
      <c r="G183" s="753"/>
      <c r="H183" s="754"/>
      <c r="I183" s="763"/>
      <c r="J183" s="763"/>
      <c r="K183" s="763"/>
      <c r="L183" s="763"/>
      <c r="M183" s="763"/>
      <c r="N183" s="743" t="s">
        <v>208</v>
      </c>
      <c r="O183" s="744"/>
      <c r="P183" s="164">
        <v>0.83731019522776573</v>
      </c>
      <c r="Q183" s="165">
        <v>0.72860125260960329</v>
      </c>
      <c r="R183" s="190"/>
      <c r="S183" s="190"/>
      <c r="T183" s="766"/>
      <c r="U183" s="769"/>
      <c r="V183" s="797"/>
      <c r="W183" s="760"/>
      <c r="X183" s="82"/>
      <c r="Y183" s="82"/>
      <c r="Z183" s="82"/>
      <c r="AA183" s="99"/>
      <c r="AB183" s="99"/>
      <c r="AC183" s="115"/>
      <c r="AD183" s="115"/>
      <c r="AE183" s="137"/>
      <c r="AF183" s="135"/>
      <c r="AG183" s="240"/>
      <c r="AH183" s="115"/>
      <c r="AI183" s="82"/>
      <c r="AJ183" s="82"/>
      <c r="AK183" s="185"/>
      <c r="AL183" s="115"/>
      <c r="AM183" s="82"/>
      <c r="AN183" s="82"/>
      <c r="AO183" s="82"/>
      <c r="AP183" s="115"/>
      <c r="AQ183" s="115"/>
      <c r="AR183" s="115"/>
      <c r="AS183" s="115"/>
      <c r="AT183" s="82"/>
      <c r="AU183" s="82"/>
    </row>
    <row r="184" spans="1:47" ht="15.75" thickBot="1" x14ac:dyDescent="0.3">
      <c r="A184" s="736"/>
      <c r="B184" s="755" t="s">
        <v>437</v>
      </c>
      <c r="C184" s="740" t="s">
        <v>438</v>
      </c>
      <c r="D184" s="740" t="s">
        <v>439</v>
      </c>
      <c r="E184" s="743" t="s">
        <v>440</v>
      </c>
      <c r="F184" s="744"/>
      <c r="G184" s="749" t="s">
        <v>441</v>
      </c>
      <c r="H184" s="750"/>
      <c r="I184" s="761" t="s">
        <v>25</v>
      </c>
      <c r="J184" s="761" t="s">
        <v>8</v>
      </c>
      <c r="K184" s="761" t="s">
        <v>10</v>
      </c>
      <c r="L184" s="761" t="s">
        <v>12</v>
      </c>
      <c r="M184" s="761" t="s">
        <v>23</v>
      </c>
      <c r="N184" s="160">
        <v>2022</v>
      </c>
      <c r="O184" s="238">
        <v>5</v>
      </c>
      <c r="P184" s="238">
        <v>5</v>
      </c>
      <c r="Q184" s="238">
        <v>5</v>
      </c>
      <c r="R184" s="238">
        <v>5</v>
      </c>
      <c r="S184" s="238">
        <v>5</v>
      </c>
      <c r="T184" s="764">
        <v>8650</v>
      </c>
      <c r="U184" s="767">
        <v>5.8843537414965983</v>
      </c>
      <c r="V184" s="476" t="s">
        <v>35</v>
      </c>
      <c r="W184" s="758">
        <v>0.1768707482993197</v>
      </c>
      <c r="X184" s="82"/>
      <c r="Y184" s="82"/>
      <c r="Z184" s="82"/>
      <c r="AA184" s="99">
        <v>4179</v>
      </c>
      <c r="AB184" s="99">
        <v>772</v>
      </c>
      <c r="AC184" s="115">
        <v>5.4132124352331603</v>
      </c>
      <c r="AD184" s="115"/>
      <c r="AE184" s="135">
        <v>4471</v>
      </c>
      <c r="AF184" s="137">
        <v>698</v>
      </c>
      <c r="AG184" s="240">
        <v>6.4054441260744985</v>
      </c>
      <c r="AH184" s="115"/>
      <c r="AI184" s="181"/>
      <c r="AJ184" s="171"/>
      <c r="AK184" s="186" t="e">
        <v>#DIV/0!</v>
      </c>
      <c r="AL184" s="115"/>
      <c r="AM184" s="210"/>
      <c r="AN184" s="108"/>
      <c r="AO184" s="211" t="e">
        <v>#DIV/0!</v>
      </c>
      <c r="AP184" s="115"/>
      <c r="AQ184" s="99">
        <v>8650</v>
      </c>
      <c r="AR184" s="99">
        <v>1470</v>
      </c>
      <c r="AS184" s="102">
        <v>5.8843537414965983</v>
      </c>
      <c r="AT184" s="82"/>
      <c r="AU184" s="82"/>
    </row>
    <row r="185" spans="1:47" ht="15.75" thickBot="1" x14ac:dyDescent="0.3">
      <c r="A185" s="736"/>
      <c r="B185" s="756"/>
      <c r="C185" s="741"/>
      <c r="D185" s="741"/>
      <c r="E185" s="745"/>
      <c r="F185" s="746"/>
      <c r="G185" s="751"/>
      <c r="H185" s="752"/>
      <c r="I185" s="762"/>
      <c r="J185" s="762"/>
      <c r="K185" s="762"/>
      <c r="L185" s="762"/>
      <c r="M185" s="762"/>
      <c r="N185" s="743" t="s">
        <v>207</v>
      </c>
      <c r="O185" s="744"/>
      <c r="P185" s="161">
        <v>4179</v>
      </c>
      <c r="Q185" s="163">
        <v>4471</v>
      </c>
      <c r="R185" s="161">
        <v>0</v>
      </c>
      <c r="S185" s="362">
        <v>0</v>
      </c>
      <c r="T185" s="765"/>
      <c r="U185" s="768"/>
      <c r="V185" s="477"/>
      <c r="W185" s="759"/>
      <c r="X185" s="82"/>
      <c r="Y185" s="82"/>
      <c r="Z185" s="82"/>
      <c r="AA185" s="99"/>
      <c r="AB185" s="99"/>
      <c r="AC185" s="115"/>
      <c r="AD185" s="115"/>
      <c r="AE185" s="135"/>
      <c r="AF185" s="137"/>
      <c r="AG185" s="240"/>
      <c r="AH185" s="115"/>
      <c r="AI185" s="82"/>
      <c r="AJ185" s="82"/>
      <c r="AK185" s="185"/>
      <c r="AL185" s="115"/>
      <c r="AM185" s="82"/>
      <c r="AN185" s="82"/>
      <c r="AO185" s="82"/>
      <c r="AP185" s="115"/>
      <c r="AQ185" s="115"/>
      <c r="AR185" s="115"/>
      <c r="AS185" s="115"/>
      <c r="AT185" s="82"/>
      <c r="AU185" s="82"/>
    </row>
    <row r="186" spans="1:47" ht="15.75" thickBot="1" x14ac:dyDescent="0.3">
      <c r="A186" s="736"/>
      <c r="B186" s="757"/>
      <c r="C186" s="742"/>
      <c r="D186" s="742"/>
      <c r="E186" s="747"/>
      <c r="F186" s="748"/>
      <c r="G186" s="753"/>
      <c r="H186" s="754"/>
      <c r="I186" s="763"/>
      <c r="J186" s="763"/>
      <c r="K186" s="763"/>
      <c r="L186" s="763"/>
      <c r="M186" s="763"/>
      <c r="N186" s="743" t="s">
        <v>208</v>
      </c>
      <c r="O186" s="744"/>
      <c r="P186" s="164">
        <v>5.4132124352331603</v>
      </c>
      <c r="Q186" s="165">
        <v>6.4054441260744985</v>
      </c>
      <c r="R186" s="190"/>
      <c r="S186" s="190"/>
      <c r="T186" s="766"/>
      <c r="U186" s="769"/>
      <c r="V186" s="478"/>
      <c r="W186" s="760"/>
      <c r="X186" s="82"/>
      <c r="Y186" s="82"/>
      <c r="Z186" s="82"/>
      <c r="AA186" s="99"/>
      <c r="AB186" s="99"/>
      <c r="AC186" s="115"/>
      <c r="AD186" s="115"/>
      <c r="AE186" s="135"/>
      <c r="AF186" s="137"/>
      <c r="AG186" s="240"/>
      <c r="AH186" s="115"/>
      <c r="AI186" s="82"/>
      <c r="AJ186" s="82"/>
      <c r="AK186" s="185"/>
      <c r="AL186" s="115"/>
      <c r="AM186" s="82"/>
      <c r="AN186" s="82"/>
      <c r="AO186" s="82"/>
      <c r="AP186" s="115"/>
      <c r="AQ186" s="115"/>
      <c r="AR186" s="115"/>
      <c r="AS186" s="115"/>
      <c r="AT186" s="82"/>
      <c r="AU186" s="82"/>
    </row>
    <row r="187" spans="1:47" ht="15.75" thickBot="1" x14ac:dyDescent="0.3">
      <c r="A187" s="736"/>
      <c r="B187" s="755" t="s">
        <v>442</v>
      </c>
      <c r="C187" s="740" t="s">
        <v>443</v>
      </c>
      <c r="D187" s="740" t="s">
        <v>444</v>
      </c>
      <c r="E187" s="743" t="s">
        <v>445</v>
      </c>
      <c r="F187" s="744"/>
      <c r="G187" s="749" t="s">
        <v>446</v>
      </c>
      <c r="H187" s="750"/>
      <c r="I187" s="761" t="s">
        <v>25</v>
      </c>
      <c r="J187" s="761" t="s">
        <v>8</v>
      </c>
      <c r="K187" s="761" t="s">
        <v>10</v>
      </c>
      <c r="L187" s="761" t="s">
        <v>12</v>
      </c>
      <c r="M187" s="761" t="s">
        <v>23</v>
      </c>
      <c r="N187" s="160">
        <v>2022</v>
      </c>
      <c r="O187" s="238">
        <v>0.55000000000000004</v>
      </c>
      <c r="P187" s="238">
        <v>0.55000000000000004</v>
      </c>
      <c r="Q187" s="238">
        <v>0.55000000000000004</v>
      </c>
      <c r="R187" s="238">
        <v>0.55000000000000004</v>
      </c>
      <c r="S187" s="238">
        <v>0.55000000000000004</v>
      </c>
      <c r="T187" s="764">
        <v>1317</v>
      </c>
      <c r="U187" s="767">
        <v>0.89591836734693875</v>
      </c>
      <c r="V187" s="476" t="s">
        <v>35</v>
      </c>
      <c r="W187" s="758">
        <v>0.62894248608534298</v>
      </c>
      <c r="X187" s="82"/>
      <c r="Y187" s="82"/>
      <c r="Z187" s="82"/>
      <c r="AA187" s="99">
        <v>635</v>
      </c>
      <c r="AB187" s="99">
        <v>772</v>
      </c>
      <c r="AC187" s="115">
        <v>0.82253886010362698</v>
      </c>
      <c r="AD187" s="115"/>
      <c r="AE187" s="135">
        <v>682</v>
      </c>
      <c r="AF187" s="137">
        <v>698</v>
      </c>
      <c r="AG187" s="240">
        <v>0.97707736389684818</v>
      </c>
      <c r="AH187" s="115"/>
      <c r="AI187" s="181"/>
      <c r="AJ187" s="171"/>
      <c r="AK187" s="186" t="e">
        <v>#DIV/0!</v>
      </c>
      <c r="AL187" s="115"/>
      <c r="AM187" s="210"/>
      <c r="AN187" s="108"/>
      <c r="AO187" s="211" t="e">
        <v>#DIV/0!</v>
      </c>
      <c r="AP187" s="115"/>
      <c r="AQ187" s="99">
        <v>1317</v>
      </c>
      <c r="AR187" s="99">
        <v>1470</v>
      </c>
      <c r="AS187" s="102">
        <v>0.89591836734693875</v>
      </c>
      <c r="AT187" s="82"/>
      <c r="AU187" s="82"/>
    </row>
    <row r="188" spans="1:47" ht="15.75" thickBot="1" x14ac:dyDescent="0.3">
      <c r="A188" s="736"/>
      <c r="B188" s="756"/>
      <c r="C188" s="741"/>
      <c r="D188" s="741"/>
      <c r="E188" s="745"/>
      <c r="F188" s="746"/>
      <c r="G188" s="751"/>
      <c r="H188" s="752"/>
      <c r="I188" s="762"/>
      <c r="J188" s="762"/>
      <c r="K188" s="762"/>
      <c r="L188" s="762"/>
      <c r="M188" s="762"/>
      <c r="N188" s="743" t="s">
        <v>207</v>
      </c>
      <c r="O188" s="744"/>
      <c r="P188" s="161">
        <v>635</v>
      </c>
      <c r="Q188" s="163">
        <v>682</v>
      </c>
      <c r="R188" s="161">
        <v>0</v>
      </c>
      <c r="S188" s="362">
        <v>0</v>
      </c>
      <c r="T188" s="765"/>
      <c r="U188" s="768"/>
      <c r="V188" s="477"/>
      <c r="W188" s="759"/>
      <c r="X188" s="82"/>
      <c r="Y188" s="82"/>
      <c r="Z188" s="82"/>
      <c r="AA188" s="99"/>
      <c r="AB188" s="99"/>
      <c r="AC188" s="115"/>
      <c r="AD188" s="115"/>
      <c r="AE188" s="135"/>
      <c r="AF188" s="137"/>
      <c r="AG188" s="240"/>
      <c r="AH188" s="115"/>
      <c r="AI188" s="82"/>
      <c r="AJ188" s="82"/>
      <c r="AK188" s="185"/>
      <c r="AL188" s="115"/>
      <c r="AM188" s="82"/>
      <c r="AN188" s="82"/>
      <c r="AO188" s="82"/>
      <c r="AP188" s="115"/>
      <c r="AQ188" s="115"/>
      <c r="AR188" s="115"/>
      <c r="AS188" s="115"/>
      <c r="AT188" s="82"/>
      <c r="AU188" s="82"/>
    </row>
    <row r="189" spans="1:47" ht="15.75" thickBot="1" x14ac:dyDescent="0.3">
      <c r="A189" s="736"/>
      <c r="B189" s="757"/>
      <c r="C189" s="742"/>
      <c r="D189" s="742"/>
      <c r="E189" s="747"/>
      <c r="F189" s="748"/>
      <c r="G189" s="753"/>
      <c r="H189" s="754"/>
      <c r="I189" s="763"/>
      <c r="J189" s="763"/>
      <c r="K189" s="763"/>
      <c r="L189" s="763"/>
      <c r="M189" s="763"/>
      <c r="N189" s="743" t="s">
        <v>208</v>
      </c>
      <c r="O189" s="744"/>
      <c r="P189" s="164">
        <v>0.82253886010362698</v>
      </c>
      <c r="Q189" s="165">
        <v>0.97707736389684818</v>
      </c>
      <c r="R189" s="190"/>
      <c r="S189" s="190"/>
      <c r="T189" s="766"/>
      <c r="U189" s="769"/>
      <c r="V189" s="478"/>
      <c r="W189" s="760"/>
      <c r="X189" s="82"/>
      <c r="Y189" s="82"/>
      <c r="Z189" s="82"/>
      <c r="AA189" s="99"/>
      <c r="AB189" s="99"/>
      <c r="AC189" s="115"/>
      <c r="AD189" s="115"/>
      <c r="AE189" s="135"/>
      <c r="AF189" s="137"/>
      <c r="AG189" s="240"/>
      <c r="AH189" s="115"/>
      <c r="AI189" s="82"/>
      <c r="AJ189" s="82"/>
      <c r="AK189" s="185"/>
      <c r="AL189" s="115"/>
      <c r="AM189" s="82"/>
      <c r="AN189" s="82"/>
      <c r="AO189" s="82"/>
      <c r="AP189" s="115"/>
      <c r="AQ189" s="115"/>
      <c r="AR189" s="115"/>
      <c r="AS189" s="115"/>
      <c r="AT189" s="82"/>
      <c r="AU189" s="82"/>
    </row>
    <row r="190" spans="1:47" ht="15.75" thickBot="1" x14ac:dyDescent="0.3">
      <c r="A190" s="736"/>
      <c r="B190" s="755" t="s">
        <v>447</v>
      </c>
      <c r="C190" s="740" t="s">
        <v>448</v>
      </c>
      <c r="D190" s="740" t="s">
        <v>449</v>
      </c>
      <c r="E190" s="743" t="s">
        <v>450</v>
      </c>
      <c r="F190" s="744"/>
      <c r="G190" s="749" t="s">
        <v>451</v>
      </c>
      <c r="H190" s="750"/>
      <c r="I190" s="761" t="s">
        <v>25</v>
      </c>
      <c r="J190" s="761" t="s">
        <v>8</v>
      </c>
      <c r="K190" s="761" t="s">
        <v>10</v>
      </c>
      <c r="L190" s="761" t="s">
        <v>79</v>
      </c>
      <c r="M190" s="761" t="s">
        <v>23</v>
      </c>
      <c r="N190" s="160">
        <v>2022</v>
      </c>
      <c r="O190" s="238">
        <v>0.19</v>
      </c>
      <c r="P190" s="238">
        <v>0.3</v>
      </c>
      <c r="Q190" s="238">
        <v>0.3</v>
      </c>
      <c r="R190" s="238">
        <v>0.3</v>
      </c>
      <c r="S190" s="238">
        <v>0.3</v>
      </c>
      <c r="T190" s="764">
        <v>59</v>
      </c>
      <c r="U190" s="767">
        <v>0.20701754385964913</v>
      </c>
      <c r="V190" s="798" t="s">
        <v>37</v>
      </c>
      <c r="W190" s="758">
        <v>-0.30994152046783618</v>
      </c>
      <c r="X190" s="82"/>
      <c r="Y190" s="82"/>
      <c r="Z190" s="82"/>
      <c r="AA190" s="99">
        <v>32</v>
      </c>
      <c r="AB190" s="99">
        <v>136</v>
      </c>
      <c r="AC190" s="115">
        <v>0.23529411764705882</v>
      </c>
      <c r="AD190" s="115"/>
      <c r="AE190" s="135">
        <v>27</v>
      </c>
      <c r="AF190" s="167">
        <v>149</v>
      </c>
      <c r="AG190" s="240">
        <v>0.18120805369127516</v>
      </c>
      <c r="AH190" s="115"/>
      <c r="AI190" s="170"/>
      <c r="AJ190" s="171"/>
      <c r="AK190" s="186" t="e">
        <v>#DIV/0!</v>
      </c>
      <c r="AL190" s="115"/>
      <c r="AM190" s="201"/>
      <c r="AN190" s="108"/>
      <c r="AO190" s="211" t="e">
        <v>#DIV/0!</v>
      </c>
      <c r="AP190" s="115"/>
      <c r="AQ190" s="99">
        <v>59</v>
      </c>
      <c r="AR190" s="99">
        <v>285</v>
      </c>
      <c r="AS190" s="102">
        <v>0.20701754385964913</v>
      </c>
      <c r="AT190" s="82"/>
      <c r="AU190" s="82"/>
    </row>
    <row r="191" spans="1:47" ht="15.75" thickBot="1" x14ac:dyDescent="0.3">
      <c r="A191" s="736"/>
      <c r="B191" s="756"/>
      <c r="C191" s="741"/>
      <c r="D191" s="741"/>
      <c r="E191" s="745"/>
      <c r="F191" s="746"/>
      <c r="G191" s="751"/>
      <c r="H191" s="752"/>
      <c r="I191" s="762"/>
      <c r="J191" s="762"/>
      <c r="K191" s="762"/>
      <c r="L191" s="762"/>
      <c r="M191" s="762"/>
      <c r="N191" s="743" t="s">
        <v>207</v>
      </c>
      <c r="O191" s="744"/>
      <c r="P191" s="161">
        <v>32</v>
      </c>
      <c r="Q191" s="163">
        <v>27</v>
      </c>
      <c r="R191" s="161">
        <v>0</v>
      </c>
      <c r="S191" s="362">
        <v>0</v>
      </c>
      <c r="T191" s="765"/>
      <c r="U191" s="768"/>
      <c r="V191" s="799"/>
      <c r="W191" s="759"/>
      <c r="X191" s="82"/>
      <c r="Y191" s="82"/>
      <c r="Z191" s="82"/>
      <c r="AA191" s="99"/>
      <c r="AB191" s="99"/>
      <c r="AC191" s="115"/>
      <c r="AD191" s="115"/>
      <c r="AE191" s="135"/>
      <c r="AF191" s="167"/>
      <c r="AG191" s="240"/>
      <c r="AH191" s="115"/>
      <c r="AI191" s="82"/>
      <c r="AJ191" s="82"/>
      <c r="AK191" s="185"/>
      <c r="AL191" s="115"/>
      <c r="AM191" s="82"/>
      <c r="AN191" s="82"/>
      <c r="AO191" s="82"/>
      <c r="AP191" s="115"/>
      <c r="AQ191" s="115"/>
      <c r="AR191" s="115"/>
      <c r="AS191" s="115"/>
      <c r="AT191" s="82"/>
      <c r="AU191" s="82"/>
    </row>
    <row r="192" spans="1:47" ht="15.75" thickBot="1" x14ac:dyDescent="0.3">
      <c r="A192" s="736"/>
      <c r="B192" s="756"/>
      <c r="C192" s="741"/>
      <c r="D192" s="742"/>
      <c r="E192" s="747"/>
      <c r="F192" s="748"/>
      <c r="G192" s="753"/>
      <c r="H192" s="754"/>
      <c r="I192" s="763"/>
      <c r="J192" s="763"/>
      <c r="K192" s="763"/>
      <c r="L192" s="763"/>
      <c r="M192" s="763"/>
      <c r="N192" s="743" t="s">
        <v>208</v>
      </c>
      <c r="O192" s="744"/>
      <c r="P192" s="164">
        <v>0.23529411764705882</v>
      </c>
      <c r="Q192" s="165">
        <v>0.18120805369127516</v>
      </c>
      <c r="R192" s="190"/>
      <c r="S192" s="190"/>
      <c r="T192" s="766"/>
      <c r="U192" s="769"/>
      <c r="V192" s="800"/>
      <c r="W192" s="760"/>
      <c r="X192" s="82"/>
      <c r="Y192" s="82"/>
      <c r="Z192" s="82"/>
      <c r="AA192" s="99"/>
      <c r="AB192" s="99"/>
      <c r="AC192" s="115"/>
      <c r="AD192" s="115"/>
      <c r="AE192" s="135"/>
      <c r="AF192" s="167"/>
      <c r="AG192" s="240"/>
      <c r="AH192" s="115"/>
      <c r="AI192" s="82"/>
      <c r="AJ192" s="82"/>
      <c r="AK192" s="185"/>
      <c r="AL192" s="115"/>
      <c r="AM192" s="82"/>
      <c r="AN192" s="82"/>
      <c r="AO192" s="82"/>
      <c r="AP192" s="115"/>
      <c r="AQ192" s="115"/>
      <c r="AR192" s="115"/>
      <c r="AS192" s="115"/>
      <c r="AT192" s="82"/>
      <c r="AU192" s="82"/>
    </row>
    <row r="193" spans="1:57" ht="15.75" thickBot="1" x14ac:dyDescent="0.3">
      <c r="A193" s="736"/>
      <c r="B193" s="756"/>
      <c r="C193" s="741"/>
      <c r="D193" s="740" t="s">
        <v>452</v>
      </c>
      <c r="E193" s="743" t="s">
        <v>453</v>
      </c>
      <c r="F193" s="744"/>
      <c r="G193" s="749" t="s">
        <v>454</v>
      </c>
      <c r="H193" s="750"/>
      <c r="I193" s="761" t="s">
        <v>25</v>
      </c>
      <c r="J193" s="761" t="s">
        <v>8</v>
      </c>
      <c r="K193" s="761" t="s">
        <v>10</v>
      </c>
      <c r="L193" s="761" t="s">
        <v>79</v>
      </c>
      <c r="M193" s="761" t="s">
        <v>23</v>
      </c>
      <c r="N193" s="160">
        <v>2022</v>
      </c>
      <c r="O193" s="238">
        <v>0.1</v>
      </c>
      <c r="P193" s="238">
        <v>0.1</v>
      </c>
      <c r="Q193" s="238">
        <v>0.1</v>
      </c>
      <c r="R193" s="238">
        <v>0.1</v>
      </c>
      <c r="S193" s="238">
        <v>0.1</v>
      </c>
      <c r="T193" s="764">
        <v>17</v>
      </c>
      <c r="U193" s="767">
        <v>5.9649122807017542E-2</v>
      </c>
      <c r="V193" s="798" t="s">
        <v>37</v>
      </c>
      <c r="W193" s="758">
        <v>-0.40350877192982459</v>
      </c>
      <c r="X193" s="82"/>
      <c r="Y193" s="82"/>
      <c r="Z193" s="82"/>
      <c r="AA193" s="99">
        <v>9</v>
      </c>
      <c r="AB193" s="99">
        <v>136</v>
      </c>
      <c r="AC193" s="115">
        <v>6.6176470588235295E-2</v>
      </c>
      <c r="AD193" s="115"/>
      <c r="AE193" s="135">
        <v>8</v>
      </c>
      <c r="AF193" s="167">
        <v>149</v>
      </c>
      <c r="AG193" s="240">
        <v>5.3691275167785234E-2</v>
      </c>
      <c r="AH193" s="115"/>
      <c r="AI193" s="170"/>
      <c r="AJ193" s="171"/>
      <c r="AK193" s="186" t="e">
        <v>#DIV/0!</v>
      </c>
      <c r="AL193" s="115"/>
      <c r="AM193" s="201"/>
      <c r="AN193" s="108"/>
      <c r="AO193" s="211" t="e">
        <v>#DIV/0!</v>
      </c>
      <c r="AP193" s="115"/>
      <c r="AQ193" s="99">
        <v>17</v>
      </c>
      <c r="AR193" s="99">
        <v>285</v>
      </c>
      <c r="AS193" s="102">
        <v>5.9649122807017542E-2</v>
      </c>
      <c r="AT193" s="82"/>
      <c r="AU193" s="82"/>
      <c r="AV193" s="82"/>
      <c r="AW193" s="82"/>
      <c r="AX193" s="82"/>
      <c r="AY193" s="82"/>
      <c r="AZ193" s="82"/>
      <c r="BA193" s="82"/>
      <c r="BB193" s="82"/>
      <c r="BC193" s="82"/>
      <c r="BD193" s="82"/>
      <c r="BE193" s="82"/>
    </row>
    <row r="194" spans="1:57" ht="15.75" thickBot="1" x14ac:dyDescent="0.3">
      <c r="A194" s="736"/>
      <c r="B194" s="756"/>
      <c r="C194" s="741"/>
      <c r="D194" s="741"/>
      <c r="E194" s="745"/>
      <c r="F194" s="746"/>
      <c r="G194" s="751"/>
      <c r="H194" s="752"/>
      <c r="I194" s="762"/>
      <c r="J194" s="762"/>
      <c r="K194" s="762"/>
      <c r="L194" s="762"/>
      <c r="M194" s="762"/>
      <c r="N194" s="743" t="s">
        <v>207</v>
      </c>
      <c r="O194" s="744"/>
      <c r="P194" s="161">
        <v>9</v>
      </c>
      <c r="Q194" s="163">
        <v>8</v>
      </c>
      <c r="R194" s="161">
        <v>0</v>
      </c>
      <c r="S194" s="362">
        <v>0</v>
      </c>
      <c r="T194" s="765"/>
      <c r="U194" s="768"/>
      <c r="V194" s="799"/>
      <c r="W194" s="759"/>
      <c r="X194" s="82"/>
      <c r="Y194" s="82"/>
      <c r="Z194" s="82"/>
      <c r="AA194" s="99"/>
      <c r="AB194" s="99"/>
      <c r="AC194" s="115"/>
      <c r="AD194" s="115"/>
      <c r="AE194" s="135"/>
      <c r="AF194" s="167"/>
      <c r="AG194" s="240"/>
      <c r="AH194" s="115"/>
      <c r="AI194" s="82"/>
      <c r="AJ194" s="82"/>
      <c r="AK194" s="185"/>
      <c r="AL194" s="115"/>
      <c r="AM194" s="82"/>
      <c r="AN194" s="82"/>
      <c r="AO194" s="82"/>
      <c r="AP194" s="115"/>
      <c r="AQ194" s="115"/>
      <c r="AR194" s="115"/>
      <c r="AS194" s="115"/>
      <c r="AT194" s="82"/>
      <c r="AU194" s="82"/>
      <c r="AV194" s="82"/>
      <c r="AW194" s="82"/>
      <c r="AX194" s="82"/>
      <c r="AY194" s="82"/>
      <c r="AZ194" s="82"/>
      <c r="BA194" s="82"/>
      <c r="BB194" s="82"/>
      <c r="BC194" s="82"/>
      <c r="BD194" s="82"/>
      <c r="BE194" s="82"/>
    </row>
    <row r="195" spans="1:57" ht="15.75" thickBot="1" x14ac:dyDescent="0.3">
      <c r="A195" s="736"/>
      <c r="B195" s="756"/>
      <c r="C195" s="741"/>
      <c r="D195" s="742"/>
      <c r="E195" s="747"/>
      <c r="F195" s="748"/>
      <c r="G195" s="753"/>
      <c r="H195" s="754"/>
      <c r="I195" s="763"/>
      <c r="J195" s="763"/>
      <c r="K195" s="763"/>
      <c r="L195" s="763"/>
      <c r="M195" s="763"/>
      <c r="N195" s="743" t="s">
        <v>208</v>
      </c>
      <c r="O195" s="744"/>
      <c r="P195" s="164">
        <v>6.6176470588235295E-2</v>
      </c>
      <c r="Q195" s="165">
        <v>5.3691275167785234E-2</v>
      </c>
      <c r="R195" s="190"/>
      <c r="S195" s="190"/>
      <c r="T195" s="766"/>
      <c r="U195" s="769"/>
      <c r="V195" s="800"/>
      <c r="W195" s="760"/>
      <c r="X195" s="82"/>
      <c r="Y195" s="82"/>
      <c r="Z195" s="82"/>
      <c r="AA195" s="99"/>
      <c r="AB195" s="99"/>
      <c r="AC195" s="115"/>
      <c r="AD195" s="115"/>
      <c r="AE195" s="135"/>
      <c r="AF195" s="167"/>
      <c r="AG195" s="240"/>
      <c r="AH195" s="115"/>
      <c r="AI195" s="115"/>
      <c r="AJ195" s="115"/>
      <c r="AK195" s="186"/>
      <c r="AL195" s="115"/>
      <c r="AM195" s="115"/>
      <c r="AN195" s="115"/>
      <c r="AO195" s="115"/>
      <c r="AP195" s="115"/>
      <c r="AQ195" s="115"/>
      <c r="AR195" s="115"/>
      <c r="AS195" s="115"/>
      <c r="AT195" s="82"/>
      <c r="AU195" s="82"/>
      <c r="AV195" s="82"/>
      <c r="AW195" s="82"/>
      <c r="AX195" s="82"/>
      <c r="AY195" s="82"/>
      <c r="AZ195" s="82"/>
      <c r="BA195" s="82"/>
      <c r="BB195" s="82"/>
      <c r="BC195" s="82"/>
      <c r="BD195" s="82"/>
      <c r="BE195" s="82"/>
    </row>
    <row r="196" spans="1:57" ht="15.75" thickBot="1" x14ac:dyDescent="0.3">
      <c r="A196" s="736"/>
      <c r="B196" s="756"/>
      <c r="C196" s="741"/>
      <c r="D196" s="740" t="s">
        <v>455</v>
      </c>
      <c r="E196" s="743" t="s">
        <v>456</v>
      </c>
      <c r="F196" s="744"/>
      <c r="G196" s="749" t="s">
        <v>457</v>
      </c>
      <c r="H196" s="750"/>
      <c r="I196" s="761" t="s">
        <v>25</v>
      </c>
      <c r="J196" s="761" t="s">
        <v>8</v>
      </c>
      <c r="K196" s="761" t="s">
        <v>10</v>
      </c>
      <c r="L196" s="761" t="s">
        <v>12</v>
      </c>
      <c r="M196" s="761" t="s">
        <v>23</v>
      </c>
      <c r="N196" s="160">
        <v>2022</v>
      </c>
      <c r="O196" s="238">
        <v>0.15</v>
      </c>
      <c r="P196" s="238">
        <v>0.15</v>
      </c>
      <c r="Q196" s="238">
        <v>0.15</v>
      </c>
      <c r="R196" s="238">
        <v>0.15</v>
      </c>
      <c r="S196" s="238">
        <v>0.15</v>
      </c>
      <c r="T196" s="764">
        <v>37</v>
      </c>
      <c r="U196" s="767">
        <v>0.12982456140350876</v>
      </c>
      <c r="V196" s="801" t="s">
        <v>36</v>
      </c>
      <c r="W196" s="758">
        <v>-0.13450292397660824</v>
      </c>
      <c r="X196" s="82"/>
      <c r="Y196" s="82"/>
      <c r="Z196" s="82"/>
      <c r="AA196" s="99">
        <v>20</v>
      </c>
      <c r="AB196" s="99">
        <v>136</v>
      </c>
      <c r="AC196" s="115">
        <v>0.14705882352941177</v>
      </c>
      <c r="AD196" s="115"/>
      <c r="AE196" s="135">
        <v>17</v>
      </c>
      <c r="AF196" s="167">
        <v>149</v>
      </c>
      <c r="AG196" s="240">
        <v>0.11409395973154363</v>
      </c>
      <c r="AH196" s="115"/>
      <c r="AI196" s="170"/>
      <c r="AJ196" s="171"/>
      <c r="AK196" s="186" t="e">
        <v>#DIV/0!</v>
      </c>
      <c r="AL196" s="115"/>
      <c r="AM196" s="201"/>
      <c r="AN196" s="108"/>
      <c r="AO196" s="211" t="e">
        <v>#DIV/0!</v>
      </c>
      <c r="AP196" s="115"/>
      <c r="AQ196" s="99">
        <v>37</v>
      </c>
      <c r="AR196" s="99">
        <v>285</v>
      </c>
      <c r="AS196" s="102">
        <v>0.12982456140350876</v>
      </c>
      <c r="AT196" s="82"/>
      <c r="AU196" s="82"/>
      <c r="AV196" s="82"/>
      <c r="AW196" s="82"/>
      <c r="AX196" s="82"/>
      <c r="AY196" s="82"/>
      <c r="AZ196" s="82"/>
      <c r="BA196" s="82"/>
      <c r="BB196" s="82"/>
      <c r="BC196" s="82"/>
      <c r="BD196" s="82"/>
      <c r="BE196" s="82"/>
    </row>
    <row r="197" spans="1:57" ht="15.75" thickBot="1" x14ac:dyDescent="0.3">
      <c r="A197" s="168"/>
      <c r="B197" s="756"/>
      <c r="C197" s="741"/>
      <c r="D197" s="741"/>
      <c r="E197" s="745"/>
      <c r="F197" s="746"/>
      <c r="G197" s="751"/>
      <c r="H197" s="752"/>
      <c r="I197" s="762"/>
      <c r="J197" s="762"/>
      <c r="K197" s="762"/>
      <c r="L197" s="762"/>
      <c r="M197" s="762"/>
      <c r="N197" s="743" t="s">
        <v>207</v>
      </c>
      <c r="O197" s="744"/>
      <c r="P197" s="161">
        <v>20</v>
      </c>
      <c r="Q197" s="161">
        <v>17</v>
      </c>
      <c r="R197" s="161">
        <v>0</v>
      </c>
      <c r="S197" s="362">
        <v>0</v>
      </c>
      <c r="T197" s="765"/>
      <c r="U197" s="768"/>
      <c r="V197" s="802"/>
      <c r="W197" s="759"/>
      <c r="X197" s="82"/>
      <c r="Y197" s="82"/>
      <c r="Z197" s="82"/>
      <c r="AA197" s="99"/>
      <c r="AB197" s="99"/>
      <c r="AC197" s="115"/>
      <c r="AD197" s="115"/>
      <c r="AE197" s="135"/>
      <c r="AF197" s="167"/>
      <c r="AG197" s="115"/>
      <c r="AH197" s="115"/>
      <c r="AI197" s="115"/>
      <c r="AJ197" s="115"/>
      <c r="AK197" s="115"/>
      <c r="AL197" s="115"/>
      <c r="AM197" s="115"/>
      <c r="AN197" s="115"/>
      <c r="AO197" s="115"/>
      <c r="AP197" s="115"/>
      <c r="AQ197" s="115"/>
      <c r="AR197" s="115"/>
      <c r="AS197" s="115"/>
      <c r="AT197" s="82"/>
      <c r="AU197" s="82"/>
      <c r="AV197" s="82"/>
      <c r="AW197" s="82"/>
      <c r="AX197" s="82"/>
      <c r="AY197" s="82"/>
      <c r="AZ197" s="82"/>
      <c r="BA197" s="82"/>
      <c r="BB197" s="82"/>
      <c r="BC197" s="82"/>
      <c r="BD197" s="82"/>
      <c r="BE197" s="82"/>
    </row>
    <row r="198" spans="1:57" ht="15.75" thickBot="1" x14ac:dyDescent="0.3">
      <c r="A198" s="168"/>
      <c r="B198" s="757"/>
      <c r="C198" s="742"/>
      <c r="D198" s="742"/>
      <c r="E198" s="747"/>
      <c r="F198" s="748"/>
      <c r="G198" s="753"/>
      <c r="H198" s="754"/>
      <c r="I198" s="763"/>
      <c r="J198" s="763"/>
      <c r="K198" s="763"/>
      <c r="L198" s="763"/>
      <c r="M198" s="763"/>
      <c r="N198" s="770" t="s">
        <v>208</v>
      </c>
      <c r="O198" s="771"/>
      <c r="P198" s="164">
        <v>0.14705882352941177</v>
      </c>
      <c r="Q198" s="164">
        <v>0.11409395973154363</v>
      </c>
      <c r="R198" s="190"/>
      <c r="S198" s="190"/>
      <c r="T198" s="766"/>
      <c r="U198" s="769"/>
      <c r="V198" s="803"/>
      <c r="W198" s="760"/>
      <c r="X198" s="82"/>
      <c r="Y198" s="82"/>
      <c r="Z198" s="82"/>
      <c r="AA198" s="82"/>
      <c r="AB198" s="82"/>
      <c r="AC198" s="82"/>
      <c r="AD198" s="82"/>
      <c r="AE198" s="216"/>
      <c r="AF198" s="216"/>
      <c r="AG198" s="216"/>
      <c r="AH198" s="216"/>
      <c r="AI198" s="216"/>
      <c r="AJ198" s="216"/>
      <c r="AK198" s="216"/>
      <c r="AL198" s="216"/>
      <c r="AM198" s="216"/>
      <c r="AN198" s="216"/>
      <c r="AO198" s="216"/>
      <c r="AP198" s="216"/>
      <c r="AQ198" s="216"/>
      <c r="AR198" s="216"/>
      <c r="AS198" s="216"/>
      <c r="AT198" s="216"/>
      <c r="AU198" s="216"/>
      <c r="AV198" s="216"/>
      <c r="AW198" s="216"/>
      <c r="AX198" s="82"/>
      <c r="AY198" s="82"/>
      <c r="AZ198" s="82"/>
      <c r="BA198" s="82"/>
      <c r="BB198" s="82"/>
      <c r="BC198" s="82"/>
      <c r="BD198" s="82"/>
      <c r="BE198" s="82"/>
    </row>
    <row r="199" spans="1:57" x14ac:dyDescent="0.25">
      <c r="A199" s="82"/>
      <c r="B199" s="82"/>
      <c r="C199" s="82"/>
      <c r="D199" s="82"/>
      <c r="E199" s="82"/>
      <c r="F199" s="82"/>
      <c r="G199" s="82"/>
      <c r="H199" s="82"/>
      <c r="I199" s="82"/>
      <c r="J199" s="82"/>
      <c r="K199" s="82"/>
      <c r="L199" s="82"/>
      <c r="M199" s="82"/>
      <c r="N199" s="82"/>
      <c r="O199" s="82"/>
      <c r="P199" s="82"/>
      <c r="Q199" s="82"/>
      <c r="R199" s="82"/>
      <c r="S199" s="82"/>
      <c r="T199" s="82"/>
      <c r="U199" s="82"/>
      <c r="V199" s="82"/>
      <c r="W199" s="82"/>
      <c r="X199" s="82"/>
      <c r="Y199" s="82"/>
      <c r="Z199" s="773" t="s">
        <v>458</v>
      </c>
      <c r="AA199" s="774"/>
      <c r="AB199" s="774"/>
      <c r="AC199" s="774"/>
      <c r="AD199" s="774"/>
      <c r="AE199" s="774"/>
      <c r="AF199" s="774"/>
      <c r="AG199" s="774"/>
      <c r="AH199" s="774"/>
      <c r="AI199" s="775"/>
      <c r="AJ199" s="169"/>
      <c r="AK199" s="169"/>
      <c r="AL199" s="169"/>
      <c r="AM199" s="169"/>
      <c r="AN199" s="82"/>
      <c r="AO199" s="82"/>
      <c r="AP199" s="82"/>
      <c r="AQ199" s="82"/>
      <c r="AR199" s="82"/>
      <c r="AS199" s="82"/>
      <c r="AT199" s="82"/>
      <c r="AU199" s="82"/>
      <c r="AV199" s="82"/>
      <c r="AW199" s="82"/>
      <c r="AX199" s="82"/>
      <c r="AY199" s="82"/>
      <c r="AZ199" s="82"/>
      <c r="BA199" s="82"/>
      <c r="BB199" s="82"/>
      <c r="BC199" s="82"/>
      <c r="BD199" s="82"/>
      <c r="BE199" s="82"/>
    </row>
    <row r="200" spans="1:57" ht="18" x14ac:dyDescent="0.25">
      <c r="A200" s="82"/>
      <c r="B200" s="82"/>
      <c r="C200" s="82"/>
      <c r="D200" s="82"/>
      <c r="E200" s="82"/>
      <c r="F200" s="82"/>
      <c r="G200" s="82"/>
      <c r="H200" s="82"/>
      <c r="I200" s="82"/>
      <c r="J200" s="82"/>
      <c r="K200" s="82"/>
      <c r="L200" s="82"/>
      <c r="M200" s="82"/>
      <c r="N200" s="82"/>
      <c r="O200" s="82"/>
      <c r="P200" s="82"/>
      <c r="Q200" s="82"/>
      <c r="R200" s="82"/>
      <c r="S200" s="82"/>
      <c r="T200" s="82"/>
      <c r="U200" s="82"/>
      <c r="V200" s="82"/>
      <c r="W200" s="82"/>
      <c r="X200" s="82"/>
      <c r="Y200" s="82"/>
      <c r="Z200" s="221"/>
      <c r="AA200" s="228" t="s">
        <v>459</v>
      </c>
      <c r="AB200" s="228" t="s">
        <v>460</v>
      </c>
      <c r="AC200" s="228" t="s">
        <v>461</v>
      </c>
      <c r="AD200" s="228" t="s">
        <v>462</v>
      </c>
      <c r="AE200" s="228" t="s">
        <v>463</v>
      </c>
      <c r="AF200" s="228" t="s">
        <v>464</v>
      </c>
      <c r="AG200" s="228" t="s">
        <v>465</v>
      </c>
      <c r="AH200" s="228" t="s">
        <v>466</v>
      </c>
      <c r="AI200" s="229" t="s">
        <v>467</v>
      </c>
      <c r="AJ200" s="90"/>
      <c r="AK200" s="82"/>
      <c r="AL200" s="82"/>
      <c r="AM200" s="82"/>
      <c r="AN200" s="82"/>
      <c r="AO200" s="82"/>
      <c r="AP200" s="82"/>
      <c r="AQ200" s="82"/>
      <c r="AR200" s="82"/>
      <c r="AS200" s="82"/>
      <c r="AT200" s="82"/>
      <c r="AU200" s="82"/>
      <c r="AV200" s="82"/>
      <c r="AW200" s="82"/>
      <c r="AX200" s="82"/>
      <c r="AY200" s="82"/>
      <c r="AZ200" s="88"/>
      <c r="BA200" s="88"/>
      <c r="BB200" s="88"/>
      <c r="BC200" s="88"/>
      <c r="BD200" s="88"/>
      <c r="BE200" s="88"/>
    </row>
    <row r="201" spans="1:57" x14ac:dyDescent="0.25">
      <c r="A201" s="82"/>
      <c r="B201" s="82"/>
      <c r="C201" s="82"/>
      <c r="D201" s="82"/>
      <c r="E201" s="82"/>
      <c r="F201" s="82"/>
      <c r="G201" s="82"/>
      <c r="H201" s="82"/>
      <c r="I201" s="82"/>
      <c r="J201" s="82"/>
      <c r="K201" s="82"/>
      <c r="L201" s="82"/>
      <c r="M201" s="82"/>
      <c r="N201" s="82"/>
      <c r="O201" s="82"/>
      <c r="P201" s="82"/>
      <c r="Q201" s="82"/>
      <c r="R201" s="82"/>
      <c r="S201" s="82"/>
      <c r="T201" s="82"/>
      <c r="U201" s="82"/>
      <c r="V201" s="82"/>
      <c r="W201" s="82"/>
      <c r="X201" s="82"/>
      <c r="Y201" s="82"/>
      <c r="Z201" s="221" t="s">
        <v>468</v>
      </c>
      <c r="AA201" s="222">
        <v>302</v>
      </c>
      <c r="AB201" s="222">
        <v>0</v>
      </c>
      <c r="AC201" s="222">
        <v>30</v>
      </c>
      <c r="AD201" s="222"/>
      <c r="AE201" s="222"/>
      <c r="AF201" s="222">
        <v>2</v>
      </c>
      <c r="AG201" s="222">
        <v>6</v>
      </c>
      <c r="AH201" s="222">
        <v>916</v>
      </c>
      <c r="AI201" s="223">
        <v>548</v>
      </c>
      <c r="AJ201" s="90"/>
      <c r="AK201" s="82"/>
      <c r="AL201" s="82"/>
      <c r="AM201" s="82"/>
      <c r="AN201" s="82"/>
      <c r="AO201" s="82"/>
      <c r="AP201" s="82"/>
      <c r="AQ201" s="82"/>
      <c r="AR201" s="82"/>
      <c r="AS201" s="82"/>
      <c r="AT201" s="82"/>
      <c r="AU201" s="82"/>
      <c r="AV201" s="82"/>
      <c r="AW201" s="82"/>
      <c r="AX201" s="82"/>
      <c r="AY201" s="82"/>
      <c r="AZ201" s="88"/>
      <c r="BA201" s="88"/>
      <c r="BB201" s="88"/>
      <c r="BC201" s="88"/>
      <c r="BD201" s="88"/>
      <c r="BE201" s="88"/>
    </row>
    <row r="202" spans="1:57" x14ac:dyDescent="0.25">
      <c r="A202" s="82"/>
      <c r="B202" s="82"/>
      <c r="C202" s="82"/>
      <c r="D202" s="82"/>
      <c r="E202" s="82"/>
      <c r="F202" s="82"/>
      <c r="G202" s="82"/>
      <c r="H202" s="82"/>
      <c r="I202" s="82"/>
      <c r="J202" s="82"/>
      <c r="K202" s="82"/>
      <c r="L202" s="82"/>
      <c r="M202" s="82"/>
      <c r="N202" s="82"/>
      <c r="O202" s="82"/>
      <c r="P202" s="82"/>
      <c r="Q202" s="82"/>
      <c r="R202" s="82"/>
      <c r="S202" s="82"/>
      <c r="T202" s="82"/>
      <c r="U202" s="82"/>
      <c r="V202" s="82"/>
      <c r="W202" s="82"/>
      <c r="X202" s="82"/>
      <c r="Y202" s="82"/>
      <c r="Z202" s="221" t="s">
        <v>469</v>
      </c>
      <c r="AA202" s="222">
        <v>1161</v>
      </c>
      <c r="AB202" s="222">
        <v>0</v>
      </c>
      <c r="AC202" s="222">
        <v>176</v>
      </c>
      <c r="AD202" s="222"/>
      <c r="AE202" s="222"/>
      <c r="AF202" s="222">
        <v>2</v>
      </c>
      <c r="AG202" s="222">
        <v>5</v>
      </c>
      <c r="AH202" s="222">
        <v>3694</v>
      </c>
      <c r="AI202" s="223">
        <v>3472</v>
      </c>
      <c r="AJ202" s="90"/>
      <c r="AK202" s="82"/>
      <c r="AL202" s="82"/>
      <c r="AM202" s="82"/>
      <c r="AN202" s="82"/>
      <c r="AO202" s="82"/>
      <c r="AP202" s="82"/>
      <c r="AQ202" s="82"/>
      <c r="AR202" s="82"/>
      <c r="AS202" s="82"/>
      <c r="AT202" s="82"/>
      <c r="AU202" s="82"/>
      <c r="AV202" s="82"/>
      <c r="AW202" s="82"/>
      <c r="AX202" s="82"/>
      <c r="AY202" s="82"/>
      <c r="AZ202" s="88"/>
      <c r="BA202" s="88"/>
      <c r="BB202" s="772"/>
      <c r="BC202" s="88"/>
      <c r="BD202" s="88"/>
      <c r="BE202" s="88"/>
    </row>
    <row r="203" spans="1:57" ht="15.75" x14ac:dyDescent="0.25">
      <c r="A203" s="82"/>
      <c r="B203" s="82"/>
      <c r="C203" s="82"/>
      <c r="D203" s="82"/>
      <c r="E203" s="82"/>
      <c r="F203" s="82"/>
      <c r="G203" s="82"/>
      <c r="H203" s="82"/>
      <c r="I203" s="82"/>
      <c r="J203" s="82"/>
      <c r="K203" s="82"/>
      <c r="L203" s="82"/>
      <c r="M203" s="82"/>
      <c r="N203" s="82"/>
      <c r="O203" s="82"/>
      <c r="P203" s="82"/>
      <c r="Q203" s="82"/>
      <c r="R203" s="82"/>
      <c r="S203" s="82"/>
      <c r="T203" s="82"/>
      <c r="U203" s="82"/>
      <c r="V203" s="82"/>
      <c r="W203" s="82"/>
      <c r="X203" s="82"/>
      <c r="Y203" s="82"/>
      <c r="Z203" s="221" t="s">
        <v>470</v>
      </c>
      <c r="AA203" s="222">
        <v>55</v>
      </c>
      <c r="AB203" s="222">
        <v>17</v>
      </c>
      <c r="AC203" s="222">
        <v>17</v>
      </c>
      <c r="AD203" s="222"/>
      <c r="AE203" s="222"/>
      <c r="AF203" s="222"/>
      <c r="AG203" s="222">
        <v>0</v>
      </c>
      <c r="AH203" s="222">
        <v>296</v>
      </c>
      <c r="AI203" s="223">
        <v>277</v>
      </c>
      <c r="AJ203" s="242"/>
      <c r="AK203" s="475" t="s">
        <v>471</v>
      </c>
      <c r="AL203" s="475"/>
      <c r="AM203" s="475"/>
      <c r="AN203" s="82"/>
      <c r="AO203" s="82"/>
      <c r="AP203" s="82"/>
      <c r="AQ203" s="82"/>
      <c r="AR203" s="82"/>
      <c r="AS203" s="82"/>
      <c r="AT203" s="82"/>
      <c r="AU203" s="82"/>
      <c r="AV203" s="82"/>
      <c r="AW203" s="82"/>
      <c r="AX203" s="82"/>
      <c r="AY203" s="82"/>
      <c r="AZ203" s="88"/>
      <c r="BA203" s="88"/>
      <c r="BB203" s="772"/>
      <c r="BC203" s="88"/>
      <c r="BD203" s="88"/>
      <c r="BE203" s="88"/>
    </row>
    <row r="204" spans="1:57" ht="15.75" x14ac:dyDescent="0.25">
      <c r="A204" s="82"/>
      <c r="B204" s="82"/>
      <c r="C204" s="82"/>
      <c r="D204" s="82"/>
      <c r="E204" s="82"/>
      <c r="F204" s="82"/>
      <c r="G204" s="82"/>
      <c r="H204" s="82"/>
      <c r="I204" s="82"/>
      <c r="J204" s="82"/>
      <c r="K204" s="82"/>
      <c r="L204" s="82"/>
      <c r="M204" s="82"/>
      <c r="N204" s="82"/>
      <c r="O204" s="82"/>
      <c r="P204" s="82"/>
      <c r="Q204" s="82"/>
      <c r="R204" s="82"/>
      <c r="S204" s="82"/>
      <c r="T204" s="82"/>
      <c r="U204" s="82"/>
      <c r="V204" s="82"/>
      <c r="W204" s="82"/>
      <c r="X204" s="82"/>
      <c r="Y204" s="82"/>
      <c r="Z204" s="221" t="s">
        <v>472</v>
      </c>
      <c r="AA204" s="222">
        <v>26</v>
      </c>
      <c r="AB204" s="222">
        <v>0</v>
      </c>
      <c r="AC204" s="222">
        <v>1</v>
      </c>
      <c r="AD204" s="222"/>
      <c r="AE204" s="222"/>
      <c r="AF204" s="222"/>
      <c r="AG204" s="222"/>
      <c r="AH204" s="222">
        <v>141</v>
      </c>
      <c r="AI204" s="223">
        <v>157</v>
      </c>
      <c r="AJ204" s="242"/>
      <c r="AK204" s="475"/>
      <c r="AL204" s="475"/>
      <c r="AM204" s="475"/>
      <c r="AN204" s="82"/>
      <c r="AO204" s="82"/>
      <c r="AP204" s="82"/>
      <c r="AQ204" s="82"/>
      <c r="AR204" s="82"/>
      <c r="AS204" s="82"/>
      <c r="AT204" s="82"/>
      <c r="AU204" s="82"/>
      <c r="AV204" s="82"/>
      <c r="AW204" s="82"/>
      <c r="AX204" s="82"/>
      <c r="AY204" s="82"/>
      <c r="AZ204" s="88"/>
      <c r="BA204" s="88"/>
      <c r="BB204" s="772"/>
      <c r="BC204" s="88"/>
      <c r="BD204" s="88"/>
      <c r="BE204" s="88"/>
    </row>
    <row r="205" spans="1:57" ht="16.5" thickBot="1" x14ac:dyDescent="0.3">
      <c r="A205" s="82"/>
      <c r="B205" s="82"/>
      <c r="C205" s="82"/>
      <c r="D205" s="82"/>
      <c r="E205" s="82"/>
      <c r="F205" s="82"/>
      <c r="G205" s="82"/>
      <c r="H205" s="82"/>
      <c r="I205" s="82"/>
      <c r="J205" s="82"/>
      <c r="K205" s="82"/>
      <c r="L205" s="82"/>
      <c r="M205" s="82"/>
      <c r="N205" s="82"/>
      <c r="O205" s="82"/>
      <c r="P205" s="82"/>
      <c r="Q205" s="82"/>
      <c r="R205" s="82"/>
      <c r="S205" s="82"/>
      <c r="T205" s="82"/>
      <c r="U205" s="82"/>
      <c r="V205" s="82"/>
      <c r="W205" s="82"/>
      <c r="X205" s="82"/>
      <c r="Y205" s="82"/>
      <c r="Z205" s="221" t="s">
        <v>473</v>
      </c>
      <c r="AA205" s="222">
        <v>256</v>
      </c>
      <c r="AB205" s="222">
        <v>99</v>
      </c>
      <c r="AC205" s="222">
        <v>58</v>
      </c>
      <c r="AD205" s="222"/>
      <c r="AE205" s="222"/>
      <c r="AF205" s="222"/>
      <c r="AG205" s="222"/>
      <c r="AH205" s="222">
        <v>922</v>
      </c>
      <c r="AI205" s="223">
        <v>772</v>
      </c>
      <c r="AJ205" s="245" t="s">
        <v>474</v>
      </c>
      <c r="AK205" s="475"/>
      <c r="AL205" s="475"/>
      <c r="AM205" s="475"/>
      <c r="AN205" s="82"/>
      <c r="AO205" s="82"/>
      <c r="AP205" s="82"/>
      <c r="AQ205" s="82"/>
      <c r="AR205" s="82"/>
      <c r="AS205" s="82"/>
      <c r="AT205" s="82"/>
      <c r="AU205" s="82"/>
      <c r="AV205" s="82"/>
      <c r="AW205" s="82"/>
      <c r="AX205" s="82"/>
      <c r="AY205" s="82"/>
      <c r="AZ205" s="88"/>
      <c r="BA205" s="88"/>
      <c r="BB205" s="772"/>
      <c r="BC205" s="88"/>
      <c r="BD205" s="88"/>
      <c r="BE205" s="88"/>
    </row>
    <row r="206" spans="1:57" ht="16.5" thickBot="1" x14ac:dyDescent="0.3">
      <c r="A206" s="82"/>
      <c r="B206" s="82"/>
      <c r="C206" s="82"/>
      <c r="D206" s="82"/>
      <c r="E206" s="82"/>
      <c r="F206" s="82"/>
      <c r="G206" s="82"/>
      <c r="H206" s="82"/>
      <c r="I206" s="82"/>
      <c r="J206" s="82"/>
      <c r="K206" s="82"/>
      <c r="L206" s="82"/>
      <c r="M206" s="82"/>
      <c r="N206" s="82"/>
      <c r="O206" s="82"/>
      <c r="P206" s="82"/>
      <c r="Q206" s="82"/>
      <c r="R206" s="82"/>
      <c r="S206" s="82"/>
      <c r="T206" s="82"/>
      <c r="U206" s="82"/>
      <c r="V206" s="82"/>
      <c r="W206" s="82"/>
      <c r="X206" s="82"/>
      <c r="Y206" s="82"/>
      <c r="Z206" s="221" t="s">
        <v>475</v>
      </c>
      <c r="AA206" s="222">
        <v>6</v>
      </c>
      <c r="AB206" s="222">
        <v>0</v>
      </c>
      <c r="AC206" s="222">
        <v>0</v>
      </c>
      <c r="AD206" s="222"/>
      <c r="AE206" s="222"/>
      <c r="AF206" s="222">
        <v>0</v>
      </c>
      <c r="AG206" s="222"/>
      <c r="AH206" s="222">
        <v>0</v>
      </c>
      <c r="AI206" s="223">
        <v>0</v>
      </c>
      <c r="AJ206" s="246"/>
      <c r="AK206" s="475"/>
      <c r="AL206" s="475"/>
      <c r="AM206" s="475"/>
      <c r="AN206" s="82"/>
      <c r="AO206" s="82"/>
      <c r="AP206" s="82"/>
      <c r="AQ206" s="82"/>
      <c r="AR206" s="82"/>
      <c r="AS206" s="82"/>
      <c r="AT206" s="82"/>
      <c r="AU206" s="82"/>
      <c r="AV206" s="82"/>
      <c r="AW206" s="82"/>
      <c r="AX206" s="82"/>
      <c r="AY206" s="82"/>
      <c r="AZ206" s="88"/>
      <c r="BA206" s="88"/>
      <c r="BB206" s="88"/>
      <c r="BC206" s="88"/>
      <c r="BD206" s="88"/>
      <c r="BE206" s="88"/>
    </row>
    <row r="207" spans="1:57" ht="36" x14ac:dyDescent="0.25">
      <c r="A207" s="82"/>
      <c r="B207" s="82"/>
      <c r="C207" s="82"/>
      <c r="D207" s="82"/>
      <c r="E207" s="82"/>
      <c r="F207" s="82"/>
      <c r="G207" s="82"/>
      <c r="H207" s="82"/>
      <c r="I207" s="82"/>
      <c r="J207" s="82"/>
      <c r="K207" s="82"/>
      <c r="L207" s="82"/>
      <c r="M207" s="82"/>
      <c r="N207" s="82"/>
      <c r="O207" s="82"/>
      <c r="P207" s="82"/>
      <c r="Q207" s="82"/>
      <c r="R207" s="82"/>
      <c r="S207" s="82"/>
      <c r="T207" s="82"/>
      <c r="U207" s="82"/>
      <c r="V207" s="82"/>
      <c r="W207" s="82"/>
      <c r="X207" s="82"/>
      <c r="Y207" s="82"/>
      <c r="Z207" s="221" t="s">
        <v>476</v>
      </c>
      <c r="AA207" s="217">
        <v>332</v>
      </c>
      <c r="AB207" s="217"/>
      <c r="AC207" s="217"/>
      <c r="AD207" s="217">
        <v>0</v>
      </c>
      <c r="AE207" s="217">
        <v>0</v>
      </c>
      <c r="AF207" s="217">
        <v>4</v>
      </c>
      <c r="AG207" s="217">
        <v>11</v>
      </c>
      <c r="AH207" s="217"/>
      <c r="AI207" s="224">
        <v>410</v>
      </c>
      <c r="AJ207" s="364" t="s">
        <v>477</v>
      </c>
      <c r="AK207" s="475"/>
      <c r="AL207" s="475"/>
      <c r="AM207" s="475"/>
      <c r="AN207" s="82"/>
      <c r="AO207" s="82"/>
      <c r="AP207" s="82"/>
      <c r="AQ207" s="82"/>
      <c r="AR207" s="82"/>
      <c r="AS207" s="82"/>
      <c r="AT207" s="82"/>
      <c r="AU207" s="82"/>
      <c r="AV207" s="82"/>
      <c r="AW207" s="82"/>
      <c r="AX207" s="82"/>
      <c r="AY207" s="82"/>
      <c r="AZ207" s="88"/>
      <c r="BA207" s="88"/>
      <c r="BB207" s="88"/>
      <c r="BC207" s="88"/>
      <c r="BD207" s="88"/>
      <c r="BE207" s="88"/>
    </row>
    <row r="208" spans="1:57" ht="15.75" x14ac:dyDescent="0.25">
      <c r="A208" s="82"/>
      <c r="B208" s="82"/>
      <c r="C208" s="82"/>
      <c r="D208" s="82"/>
      <c r="E208" s="82"/>
      <c r="F208" s="82"/>
      <c r="G208" s="82"/>
      <c r="H208" s="82"/>
      <c r="I208" s="82"/>
      <c r="J208" s="82"/>
      <c r="K208" s="82"/>
      <c r="L208" s="82"/>
      <c r="M208" s="82"/>
      <c r="N208" s="82"/>
      <c r="O208" s="82"/>
      <c r="P208" s="82"/>
      <c r="Q208" s="82"/>
      <c r="R208" s="82"/>
      <c r="S208" s="82"/>
      <c r="T208" s="82"/>
      <c r="U208" s="82"/>
      <c r="V208" s="82"/>
      <c r="W208" s="82"/>
      <c r="X208" s="82"/>
      <c r="Y208" s="82"/>
      <c r="Z208" s="221" t="s">
        <v>478</v>
      </c>
      <c r="AA208" s="218">
        <v>2138</v>
      </c>
      <c r="AB208" s="219">
        <v>116</v>
      </c>
      <c r="AC208" s="219">
        <v>282</v>
      </c>
      <c r="AD208" s="219">
        <v>0</v>
      </c>
      <c r="AE208" s="219">
        <v>0</v>
      </c>
      <c r="AF208" s="219">
        <v>4</v>
      </c>
      <c r="AG208" s="219">
        <v>11</v>
      </c>
      <c r="AH208" s="219">
        <v>5969</v>
      </c>
      <c r="AI208" s="220">
        <v>5636</v>
      </c>
      <c r="AJ208" s="242"/>
      <c r="AK208" s="475"/>
      <c r="AL208" s="475"/>
      <c r="AM208" s="475"/>
      <c r="AN208" s="82"/>
      <c r="AO208" s="82"/>
      <c r="AP208" s="82"/>
      <c r="AQ208" s="82"/>
      <c r="AR208" s="82"/>
      <c r="AS208" s="82"/>
      <c r="AT208" s="82"/>
      <c r="AU208" s="82"/>
      <c r="AV208" s="82"/>
      <c r="AW208" s="82"/>
      <c r="AX208" s="82"/>
      <c r="AY208" s="82"/>
      <c r="AZ208" s="88"/>
      <c r="BA208" s="88"/>
      <c r="BB208" s="88"/>
      <c r="BC208" s="88"/>
      <c r="BD208" s="88"/>
      <c r="BE208" s="88"/>
    </row>
    <row r="209" spans="26:57" ht="15.75" x14ac:dyDescent="0.25">
      <c r="Z209" s="221"/>
      <c r="AA209" s="222" t="s">
        <v>479</v>
      </c>
      <c r="AB209" s="804">
        <v>413</v>
      </c>
      <c r="AC209" s="804"/>
      <c r="AD209" s="804"/>
      <c r="AE209" s="804"/>
      <c r="AF209" s="804"/>
      <c r="AG209" s="804"/>
      <c r="AH209" s="230"/>
      <c r="AI209" s="223">
        <v>5636</v>
      </c>
      <c r="AJ209" s="242"/>
      <c r="AK209" s="242"/>
      <c r="AL209" s="242"/>
      <c r="AM209" s="242"/>
      <c r="AN209" s="82"/>
      <c r="AO209" s="82"/>
      <c r="AP209" s="82"/>
      <c r="AQ209" s="82"/>
      <c r="AR209" s="82"/>
      <c r="AS209" s="82"/>
      <c r="AT209" s="82"/>
      <c r="AU209" s="82"/>
      <c r="AV209" s="82"/>
      <c r="AW209" s="82"/>
      <c r="AX209" s="82"/>
      <c r="AY209" s="82"/>
      <c r="AZ209" s="88"/>
      <c r="BA209" s="88"/>
      <c r="BB209" s="88"/>
      <c r="BC209" s="88"/>
      <c r="BD209" s="88"/>
      <c r="BE209" s="88"/>
    </row>
    <row r="210" spans="26:57" ht="15.75" x14ac:dyDescent="0.25">
      <c r="Z210" s="221" t="s">
        <v>480</v>
      </c>
      <c r="AA210" s="432">
        <v>2551</v>
      </c>
      <c r="AB210" s="432"/>
      <c r="AC210" s="432"/>
      <c r="AD210" s="432"/>
      <c r="AE210" s="432"/>
      <c r="AF210" s="432"/>
      <c r="AG210" s="432"/>
      <c r="AH210" s="432"/>
      <c r="AI210" s="223">
        <v>5636</v>
      </c>
      <c r="AJ210" s="242"/>
      <c r="AK210" s="365" t="s">
        <v>481</v>
      </c>
      <c r="AL210" s="242"/>
      <c r="AM210" s="242"/>
      <c r="AN210" s="82"/>
      <c r="AO210" s="82"/>
      <c r="AP210" s="82"/>
      <c r="AQ210" s="82"/>
      <c r="AR210" s="82"/>
      <c r="AS210" s="82"/>
      <c r="AT210" s="82"/>
      <c r="AU210" s="82"/>
      <c r="AV210" s="82"/>
      <c r="AW210" s="82"/>
      <c r="AX210" s="82"/>
      <c r="AY210" s="82"/>
      <c r="AZ210" s="82"/>
      <c r="BA210" s="82"/>
      <c r="BB210" s="82"/>
      <c r="BC210" s="82"/>
      <c r="BD210" s="82"/>
      <c r="BE210" s="82"/>
    </row>
    <row r="211" spans="26:57" x14ac:dyDescent="0.25">
      <c r="Z211" s="221"/>
      <c r="AA211" s="432" t="s">
        <v>217</v>
      </c>
      <c r="AB211" s="432"/>
      <c r="AC211" s="432"/>
      <c r="AD211" s="432"/>
      <c r="AE211" s="432"/>
      <c r="AF211" s="432"/>
      <c r="AG211" s="432"/>
      <c r="AH211" s="432"/>
      <c r="AI211" s="223">
        <v>0.45262597586941095</v>
      </c>
      <c r="AJ211" s="90"/>
      <c r="AK211" s="82"/>
      <c r="AL211" s="82"/>
      <c r="AM211" s="82"/>
      <c r="AN211" s="82"/>
      <c r="AO211" s="82"/>
      <c r="AP211" s="82"/>
      <c r="AQ211" s="82"/>
      <c r="AR211" s="82"/>
      <c r="AS211" s="82"/>
      <c r="AT211" s="82"/>
      <c r="AU211" s="82"/>
      <c r="AV211" s="82"/>
      <c r="AW211" s="82"/>
      <c r="AX211" s="82"/>
      <c r="AY211" s="82"/>
      <c r="AZ211" s="82"/>
      <c r="BA211" s="82"/>
      <c r="BB211" s="82"/>
      <c r="BC211" s="82"/>
      <c r="BD211" s="82"/>
      <c r="BE211" s="82"/>
    </row>
    <row r="212" spans="26:57" x14ac:dyDescent="0.25">
      <c r="Z212" s="225"/>
      <c r="AA212" s="226"/>
      <c r="AB212" s="226"/>
      <c r="AC212" s="226"/>
      <c r="AD212" s="226"/>
      <c r="AE212" s="226"/>
      <c r="AF212" s="226"/>
      <c r="AG212" s="226"/>
      <c r="AH212" s="226"/>
      <c r="AI212" s="227">
        <v>0.45262597586941095</v>
      </c>
      <c r="AJ212" s="90"/>
      <c r="AK212" s="82"/>
      <c r="AL212" s="82"/>
      <c r="AM212" s="82"/>
      <c r="AN212" s="82"/>
      <c r="AO212" s="82"/>
      <c r="AP212" s="82"/>
      <c r="AQ212" s="82"/>
      <c r="AR212" s="82"/>
      <c r="AS212" s="82"/>
      <c r="AT212" s="82"/>
      <c r="AU212" s="82"/>
      <c r="AV212" s="82"/>
      <c r="AW212" s="82"/>
      <c r="AX212" s="82"/>
      <c r="AY212" s="82"/>
      <c r="AZ212" s="82"/>
      <c r="BA212" s="82"/>
      <c r="BB212" s="82"/>
      <c r="BC212" s="82"/>
      <c r="BD212" s="82"/>
      <c r="BE212" s="82"/>
    </row>
    <row r="213" spans="26:57" x14ac:dyDescent="0.25">
      <c r="Z213" s="82"/>
      <c r="AA213" s="82"/>
      <c r="AB213" s="82"/>
      <c r="AC213" s="82"/>
      <c r="AD213" s="82"/>
      <c r="AE213" s="82"/>
      <c r="AF213" s="82"/>
      <c r="AG213" s="82"/>
      <c r="AH213" s="82"/>
      <c r="AI213" s="82"/>
      <c r="AJ213" s="82"/>
      <c r="AK213" s="82"/>
      <c r="AL213" s="82"/>
      <c r="AM213" s="82"/>
      <c r="AN213" s="82"/>
      <c r="AO213" s="82"/>
      <c r="AP213" s="82"/>
      <c r="AQ213" s="82"/>
      <c r="AR213" s="82"/>
      <c r="AS213" s="82"/>
      <c r="AT213" s="82"/>
      <c r="AU213" s="82"/>
      <c r="AV213" s="82"/>
      <c r="AW213" s="82"/>
      <c r="AX213" s="82"/>
      <c r="AY213" s="82"/>
      <c r="AZ213" s="82"/>
      <c r="BA213" s="82"/>
      <c r="BB213" s="82"/>
      <c r="BC213" s="82"/>
      <c r="BD213" s="82"/>
      <c r="BE213" s="82"/>
    </row>
    <row r="214" spans="26:57" ht="15.75" x14ac:dyDescent="0.25">
      <c r="Z214" s="241"/>
      <c r="AA214" s="242"/>
      <c r="AB214" s="242"/>
      <c r="AC214" s="242"/>
      <c r="AD214" s="242"/>
      <c r="AE214" s="242"/>
      <c r="AF214" s="242"/>
      <c r="AG214" s="242"/>
      <c r="AH214" s="242"/>
      <c r="AI214" s="242"/>
      <c r="AJ214" s="242"/>
      <c r="AK214" s="82"/>
      <c r="AL214" s="82"/>
      <c r="AM214" s="82"/>
      <c r="AN214" s="82"/>
      <c r="AO214" s="82"/>
      <c r="AP214" s="82"/>
      <c r="AQ214" s="82"/>
      <c r="AR214" s="82"/>
      <c r="AS214" s="82"/>
      <c r="AT214" s="82"/>
      <c r="AU214" s="82"/>
      <c r="AV214" s="82"/>
      <c r="AW214" s="82"/>
      <c r="AX214" s="82"/>
      <c r="AY214" s="82"/>
      <c r="AZ214" s="82"/>
      <c r="BA214" s="82"/>
      <c r="BB214" s="82"/>
      <c r="BC214" s="82"/>
      <c r="BD214" s="82"/>
      <c r="BE214" s="82"/>
    </row>
    <row r="215" spans="26:57" ht="15.75" x14ac:dyDescent="0.25">
      <c r="Z215" s="243"/>
      <c r="AA215" s="242"/>
      <c r="AB215" s="242"/>
      <c r="AC215" s="242"/>
      <c r="AD215" s="242"/>
      <c r="AE215" s="242"/>
      <c r="AF215" s="242"/>
      <c r="AG215" s="242"/>
      <c r="AH215" s="242"/>
      <c r="AI215" s="242"/>
      <c r="AJ215" s="242"/>
      <c r="AK215" s="82"/>
      <c r="AL215" s="82"/>
      <c r="AM215" s="82"/>
      <c r="AN215" s="82"/>
      <c r="AO215" s="82"/>
      <c r="AP215" s="82"/>
      <c r="AQ215" s="82"/>
      <c r="AR215" s="82"/>
      <c r="AS215" s="82"/>
      <c r="AT215" s="82"/>
      <c r="AU215" s="82"/>
      <c r="AV215" s="82"/>
      <c r="AW215" s="82"/>
      <c r="AX215" s="82"/>
      <c r="AY215" s="82"/>
      <c r="AZ215" s="82"/>
      <c r="BA215" s="82"/>
      <c r="BB215" s="82"/>
      <c r="BC215" s="82"/>
      <c r="BD215" s="82"/>
      <c r="BE215" s="82"/>
    </row>
    <row r="216" spans="26:57" ht="15.75" x14ac:dyDescent="0.25">
      <c r="Z216" s="773"/>
      <c r="AA216" s="774"/>
      <c r="AB216" s="774"/>
      <c r="AC216" s="774"/>
      <c r="AD216" s="774"/>
      <c r="AE216" s="774"/>
      <c r="AF216" s="774"/>
      <c r="AG216" s="774"/>
      <c r="AH216" s="774"/>
      <c r="AI216" s="775"/>
      <c r="AJ216" s="242"/>
      <c r="AK216" s="82"/>
      <c r="AL216" s="82"/>
      <c r="AM216" s="82"/>
      <c r="AN216" s="82"/>
      <c r="AO216" s="82"/>
      <c r="AP216" s="82"/>
      <c r="AQ216" s="82"/>
      <c r="AR216" s="82"/>
      <c r="AS216" s="82"/>
      <c r="AT216" s="82"/>
      <c r="AU216" s="82"/>
      <c r="AV216" s="82"/>
      <c r="AW216" s="82"/>
      <c r="AX216" s="82"/>
      <c r="AY216" s="82"/>
      <c r="AZ216" s="82"/>
      <c r="BA216" s="82"/>
      <c r="BB216" s="82"/>
      <c r="BC216" s="82"/>
      <c r="BD216" s="82"/>
      <c r="BE216" s="82"/>
    </row>
    <row r="217" spans="26:57" ht="18.75" thickBot="1" x14ac:dyDescent="0.35">
      <c r="Z217" s="221"/>
      <c r="AA217" s="228" t="s">
        <v>459</v>
      </c>
      <c r="AB217" s="228" t="s">
        <v>460</v>
      </c>
      <c r="AC217" s="228" t="s">
        <v>461</v>
      </c>
      <c r="AD217" s="228" t="s">
        <v>462</v>
      </c>
      <c r="AE217" s="228" t="s">
        <v>463</v>
      </c>
      <c r="AF217" s="228" t="s">
        <v>464</v>
      </c>
      <c r="AG217" s="228" t="s">
        <v>465</v>
      </c>
      <c r="AH217" s="228" t="s">
        <v>466</v>
      </c>
      <c r="AI217" s="229" t="s">
        <v>467</v>
      </c>
      <c r="AJ217" s="244"/>
      <c r="AK217" s="82"/>
      <c r="AL217" s="82"/>
      <c r="AM217" s="82"/>
      <c r="AN217" s="82"/>
      <c r="AO217" s="82"/>
      <c r="AP217" s="82"/>
      <c r="AQ217" s="82"/>
      <c r="AR217" s="82"/>
      <c r="AS217" s="82"/>
      <c r="AT217" s="82"/>
      <c r="AU217" s="82"/>
      <c r="AV217" s="82"/>
      <c r="AW217" s="82"/>
      <c r="AX217" s="82"/>
      <c r="AY217" s="82"/>
      <c r="AZ217" s="82"/>
      <c r="BA217" s="82"/>
      <c r="BB217" s="82"/>
      <c r="BC217" s="82"/>
      <c r="BD217" s="82"/>
      <c r="BE217" s="82"/>
    </row>
    <row r="218" spans="26:57" ht="15.75" x14ac:dyDescent="0.25">
      <c r="Z218" s="302" t="s">
        <v>468</v>
      </c>
      <c r="AA218" s="249">
        <v>344</v>
      </c>
      <c r="AB218" s="250">
        <v>0</v>
      </c>
      <c r="AC218" s="251">
        <v>15</v>
      </c>
      <c r="AD218" s="252"/>
      <c r="AE218" s="253"/>
      <c r="AF218" s="254">
        <v>5</v>
      </c>
      <c r="AG218" s="254">
        <v>10</v>
      </c>
      <c r="AH218" s="251">
        <v>1194</v>
      </c>
      <c r="AI218" s="251">
        <v>799</v>
      </c>
      <c r="AJ218" s="242"/>
      <c r="AK218" s="82"/>
      <c r="AL218" s="82"/>
      <c r="AM218" s="82"/>
      <c r="AN218" s="82"/>
      <c r="AO218" s="82"/>
      <c r="AP218" s="82"/>
      <c r="AQ218" s="82"/>
      <c r="AR218" s="82"/>
      <c r="AS218" s="82"/>
      <c r="AT218" s="82"/>
      <c r="AU218" s="82"/>
      <c r="AV218" s="82"/>
      <c r="AW218" s="82"/>
      <c r="AX218" s="82"/>
      <c r="AY218" s="82"/>
      <c r="AZ218" s="82"/>
      <c r="BA218" s="82"/>
      <c r="BB218" s="82"/>
      <c r="BC218" s="82"/>
      <c r="BD218" s="82"/>
      <c r="BE218" s="82"/>
    </row>
    <row r="219" spans="26:57" ht="15.75" x14ac:dyDescent="0.25">
      <c r="Z219" s="309" t="s">
        <v>469</v>
      </c>
      <c r="AA219" s="255">
        <v>1492</v>
      </c>
      <c r="AB219" s="256">
        <v>0</v>
      </c>
      <c r="AC219" s="257">
        <v>132</v>
      </c>
      <c r="AD219" s="258"/>
      <c r="AE219" s="259"/>
      <c r="AF219" s="260">
        <v>3</v>
      </c>
      <c r="AG219" s="260">
        <v>7</v>
      </c>
      <c r="AH219" s="261">
        <v>3891</v>
      </c>
      <c r="AI219" s="262">
        <v>3540</v>
      </c>
      <c r="AJ219" s="242"/>
      <c r="AK219" s="82"/>
      <c r="AL219" s="82"/>
      <c r="AM219" s="82"/>
      <c r="AN219" s="82"/>
      <c r="AO219" s="82"/>
      <c r="AP219" s="82"/>
      <c r="AQ219" s="82"/>
      <c r="AR219" s="82"/>
      <c r="AS219" s="82"/>
      <c r="AT219" s="82"/>
      <c r="AU219" s="82"/>
      <c r="AV219" s="82"/>
      <c r="AW219" s="82"/>
      <c r="AX219" s="82"/>
      <c r="AY219" s="82"/>
      <c r="AZ219" s="82"/>
      <c r="BA219" s="82"/>
      <c r="BB219" s="82"/>
      <c r="BC219" s="82"/>
      <c r="BD219" s="82"/>
      <c r="BE219" s="82"/>
    </row>
    <row r="220" spans="26:57" ht="15.75" x14ac:dyDescent="0.25">
      <c r="Z220" s="309" t="s">
        <v>470</v>
      </c>
      <c r="AA220" s="255">
        <v>82</v>
      </c>
      <c r="AB220" s="257">
        <v>28</v>
      </c>
      <c r="AC220" s="257">
        <v>7</v>
      </c>
      <c r="AD220" s="258"/>
      <c r="AE220" s="259"/>
      <c r="AF220" s="260">
        <v>0</v>
      </c>
      <c r="AG220" s="260">
        <v>0</v>
      </c>
      <c r="AH220" s="257">
        <v>347</v>
      </c>
      <c r="AI220" s="262">
        <v>322</v>
      </c>
      <c r="AJ220" s="242"/>
      <c r="AK220" s="82"/>
      <c r="AL220" s="82"/>
      <c r="AM220" s="82"/>
      <c r="AN220" s="82"/>
      <c r="AO220" s="82"/>
      <c r="AP220" s="82"/>
      <c r="AQ220" s="82"/>
      <c r="AR220" s="82"/>
      <c r="AS220" s="82"/>
      <c r="AT220" s="82"/>
      <c r="AU220" s="82"/>
      <c r="AV220" s="82"/>
      <c r="AW220" s="82"/>
      <c r="AX220" s="82"/>
      <c r="AY220" s="82"/>
      <c r="AZ220" s="82"/>
      <c r="BA220" s="82"/>
      <c r="BB220" s="82"/>
      <c r="BC220" s="82"/>
      <c r="BD220" s="82"/>
      <c r="BE220" s="82"/>
    </row>
    <row r="221" spans="26:57" ht="15.75" x14ac:dyDescent="0.25">
      <c r="Z221" s="309" t="s">
        <v>472</v>
      </c>
      <c r="AA221" s="263">
        <v>45</v>
      </c>
      <c r="AB221" s="256">
        <v>0</v>
      </c>
      <c r="AC221" s="264">
        <v>18</v>
      </c>
      <c r="AD221" s="258"/>
      <c r="AE221" s="259"/>
      <c r="AF221" s="265"/>
      <c r="AG221" s="266"/>
      <c r="AH221" s="264">
        <v>275</v>
      </c>
      <c r="AI221" s="267">
        <v>135</v>
      </c>
      <c r="AJ221" s="242"/>
      <c r="AK221" s="82"/>
      <c r="AL221" s="82"/>
      <c r="AM221" s="82"/>
      <c r="AN221" s="82"/>
      <c r="AO221" s="82"/>
      <c r="AP221" s="82"/>
      <c r="AQ221" s="82"/>
      <c r="AR221" s="82"/>
      <c r="AS221" s="82"/>
      <c r="AT221" s="82"/>
      <c r="AU221" s="82"/>
      <c r="AV221" s="82"/>
      <c r="AW221" s="82"/>
      <c r="AX221" s="82"/>
      <c r="AY221" s="82"/>
      <c r="AZ221" s="82"/>
      <c r="BA221" s="82"/>
      <c r="BB221" s="82"/>
      <c r="BC221" s="82"/>
      <c r="BD221" s="82"/>
      <c r="BE221" s="82"/>
    </row>
    <row r="222" spans="26:57" ht="16.5" thickBot="1" x14ac:dyDescent="0.3">
      <c r="Z222" s="309" t="s">
        <v>473</v>
      </c>
      <c r="AA222" s="255">
        <v>144</v>
      </c>
      <c r="AB222" s="257">
        <v>96</v>
      </c>
      <c r="AC222" s="264">
        <v>43</v>
      </c>
      <c r="AD222" s="258"/>
      <c r="AE222" s="259"/>
      <c r="AF222" s="268"/>
      <c r="AG222" s="269"/>
      <c r="AH222" s="257">
        <v>958</v>
      </c>
      <c r="AI222" s="262">
        <v>698</v>
      </c>
      <c r="AJ222" s="245"/>
      <c r="AK222" s="82"/>
      <c r="AL222" s="82"/>
      <c r="AM222" s="82"/>
      <c r="AN222" s="82"/>
      <c r="AO222" s="82"/>
      <c r="AP222" s="82"/>
      <c r="AQ222" s="82"/>
      <c r="AR222" s="82"/>
      <c r="AS222" s="82"/>
      <c r="AT222" s="82"/>
      <c r="AU222" s="82"/>
      <c r="AV222" s="82"/>
      <c r="AW222" s="82"/>
      <c r="AX222" s="82"/>
      <c r="AY222" s="82"/>
      <c r="AZ222" s="82"/>
      <c r="BA222" s="82"/>
      <c r="BB222" s="82"/>
      <c r="BC222" s="82"/>
      <c r="BD222" s="82"/>
      <c r="BE222" s="82"/>
    </row>
    <row r="223" spans="26:57" ht="16.5" thickBot="1" x14ac:dyDescent="0.3">
      <c r="Z223" s="326" t="s">
        <v>475</v>
      </c>
      <c r="AA223" s="270">
        <v>6</v>
      </c>
      <c r="AB223" s="271">
        <v>0</v>
      </c>
      <c r="AC223" s="272">
        <v>0</v>
      </c>
      <c r="AD223" s="273"/>
      <c r="AE223" s="274"/>
      <c r="AF223" s="275">
        <v>0</v>
      </c>
      <c r="AG223" s="276"/>
      <c r="AH223" s="277">
        <v>0</v>
      </c>
      <c r="AI223" s="278">
        <v>0</v>
      </c>
      <c r="AJ223" s="246"/>
      <c r="AK223" s="82"/>
      <c r="AL223" s="82"/>
      <c r="AM223" s="82"/>
      <c r="AN223" s="82"/>
      <c r="AO223" s="82"/>
      <c r="AP223" s="82"/>
      <c r="AQ223" s="82"/>
      <c r="AR223" s="82"/>
      <c r="AS223" s="82"/>
      <c r="AT223" s="82"/>
      <c r="AU223" s="82"/>
      <c r="AV223" s="82"/>
      <c r="AW223" s="82"/>
      <c r="AX223" s="82"/>
      <c r="AY223" s="82"/>
      <c r="AZ223" s="82"/>
      <c r="BA223" s="82"/>
      <c r="BB223" s="82"/>
      <c r="BC223" s="82"/>
      <c r="BD223" s="82"/>
      <c r="BE223" s="82"/>
    </row>
    <row r="224" spans="26:57" ht="36.75" thickBot="1" x14ac:dyDescent="0.3">
      <c r="Z224" s="336" t="s">
        <v>476</v>
      </c>
      <c r="AA224" s="279">
        <v>349</v>
      </c>
      <c r="AB224" s="280"/>
      <c r="AC224" s="280"/>
      <c r="AD224" s="281">
        <v>0</v>
      </c>
      <c r="AE224" s="281">
        <v>2</v>
      </c>
      <c r="AF224" s="282">
        <v>8</v>
      </c>
      <c r="AG224" s="282">
        <v>17</v>
      </c>
      <c r="AH224" s="283"/>
      <c r="AI224" s="284">
        <v>415</v>
      </c>
      <c r="AJ224" s="247" t="s">
        <v>477</v>
      </c>
      <c r="AK224" s="82"/>
      <c r="AL224" s="82"/>
      <c r="AM224" s="82"/>
      <c r="AN224" s="82"/>
      <c r="AO224" s="82"/>
      <c r="AP224" s="82"/>
      <c r="AQ224" s="82"/>
      <c r="AR224" s="82"/>
      <c r="AS224" s="82"/>
      <c r="AT224" s="82"/>
      <c r="AU224" s="82"/>
      <c r="AV224" s="82"/>
      <c r="AW224" s="82"/>
      <c r="AX224" s="82"/>
      <c r="AY224" s="82"/>
      <c r="AZ224" s="82"/>
      <c r="BA224" s="82"/>
      <c r="BB224" s="82"/>
      <c r="BC224" s="82"/>
      <c r="BD224" s="82"/>
      <c r="BE224" s="82"/>
    </row>
    <row r="225" spans="26:39" ht="16.5" thickBot="1" x14ac:dyDescent="0.3">
      <c r="Z225" s="285" t="s">
        <v>478</v>
      </c>
      <c r="AA225" s="286">
        <v>2462</v>
      </c>
      <c r="AB225" s="287">
        <v>124</v>
      </c>
      <c r="AC225" s="287">
        <v>215</v>
      </c>
      <c r="AD225" s="287">
        <v>0</v>
      </c>
      <c r="AE225" s="287">
        <v>2</v>
      </c>
      <c r="AF225" s="287">
        <v>8</v>
      </c>
      <c r="AG225" s="287">
        <v>17</v>
      </c>
      <c r="AH225" s="288">
        <v>6665</v>
      </c>
      <c r="AI225" s="289">
        <v>5909</v>
      </c>
      <c r="AJ225" s="242"/>
      <c r="AK225" s="82"/>
      <c r="AL225" s="82"/>
      <c r="AM225" s="82"/>
    </row>
    <row r="226" spans="26:39" ht="16.5" thickBot="1" x14ac:dyDescent="0.3">
      <c r="Z226" s="290"/>
      <c r="AA226" s="285" t="s">
        <v>479</v>
      </c>
      <c r="AB226" s="805">
        <v>366</v>
      </c>
      <c r="AC226" s="806"/>
      <c r="AD226" s="806"/>
      <c r="AE226" s="806"/>
      <c r="AF226" s="806"/>
      <c r="AG226" s="807"/>
      <c r="AH226" s="290"/>
      <c r="AI226" s="291">
        <v>5909</v>
      </c>
      <c r="AJ226" s="242"/>
      <c r="AK226" s="82"/>
      <c r="AL226" s="82"/>
      <c r="AM226" s="82"/>
    </row>
    <row r="227" spans="26:39" ht="39" thickBot="1" x14ac:dyDescent="0.3">
      <c r="Z227" s="292" t="s">
        <v>480</v>
      </c>
      <c r="AA227" s="805">
        <v>2828</v>
      </c>
      <c r="AB227" s="806"/>
      <c r="AC227" s="806"/>
      <c r="AD227" s="806"/>
      <c r="AE227" s="806"/>
      <c r="AF227" s="806"/>
      <c r="AG227" s="807"/>
      <c r="AH227" s="290"/>
      <c r="AI227" s="293">
        <v>5909</v>
      </c>
      <c r="AJ227" s="242"/>
      <c r="AK227" s="82"/>
      <c r="AL227" s="82"/>
      <c r="AM227" s="82"/>
    </row>
    <row r="228" spans="26:39" ht="15.75" x14ac:dyDescent="0.25">
      <c r="Z228" s="242"/>
      <c r="AA228" s="432" t="s">
        <v>217</v>
      </c>
      <c r="AB228" s="432"/>
      <c r="AC228" s="432"/>
      <c r="AD228" s="432"/>
      <c r="AE228" s="432"/>
      <c r="AF228" s="432"/>
      <c r="AG228" s="432"/>
      <c r="AH228" s="432"/>
      <c r="AI228" s="223">
        <v>0.47859197833812828</v>
      </c>
      <c r="AJ228" s="242"/>
      <c r="AK228" s="82"/>
      <c r="AL228" s="82"/>
      <c r="AM228" s="82"/>
    </row>
    <row r="229" spans="26:39" ht="15.75" x14ac:dyDescent="0.25">
      <c r="Z229" s="242"/>
      <c r="AA229" s="226"/>
      <c r="AB229" s="226"/>
      <c r="AC229" s="226"/>
      <c r="AD229" s="226"/>
      <c r="AE229" s="226"/>
      <c r="AF229" s="226"/>
      <c r="AG229" s="226"/>
      <c r="AH229" s="226"/>
      <c r="AI229" s="227">
        <v>0.47859197833812828</v>
      </c>
      <c r="AJ229" s="242"/>
      <c r="AK229" s="82"/>
      <c r="AL229" s="82"/>
      <c r="AM229" s="82"/>
    </row>
    <row r="230" spans="26:39" ht="16.5" thickBot="1" x14ac:dyDescent="0.3">
      <c r="Z230" s="242"/>
      <c r="AA230" s="242"/>
      <c r="AB230" s="242"/>
      <c r="AC230" s="242"/>
      <c r="AD230" s="242"/>
      <c r="AE230" s="242"/>
      <c r="AF230" s="242"/>
      <c r="AG230" s="242"/>
      <c r="AH230" s="242"/>
      <c r="AI230" s="242"/>
      <c r="AJ230" s="242"/>
      <c r="AK230" s="82"/>
      <c r="AL230" s="82"/>
      <c r="AM230" s="82"/>
    </row>
    <row r="231" spans="26:39" ht="16.5" thickBot="1" x14ac:dyDescent="0.3">
      <c r="Z231" s="242"/>
      <c r="AA231" s="242"/>
      <c r="AB231" s="242"/>
      <c r="AC231" s="242"/>
      <c r="AD231" s="242"/>
      <c r="AE231" s="794"/>
      <c r="AF231" s="794"/>
      <c r="AG231" s="242"/>
      <c r="AH231" s="242"/>
      <c r="AI231" s="294"/>
      <c r="AJ231" s="242"/>
      <c r="AK231" s="82"/>
      <c r="AL231" s="82"/>
      <c r="AM231" s="82"/>
    </row>
    <row r="232" spans="26:39" ht="16.5" thickBot="1" x14ac:dyDescent="0.3">
      <c r="Z232" s="242"/>
      <c r="AA232" s="242"/>
      <c r="AB232" s="242"/>
      <c r="AC232" s="242"/>
      <c r="AD232" s="242"/>
      <c r="AE232" s="794"/>
      <c r="AF232" s="794"/>
      <c r="AG232" s="242"/>
      <c r="AH232" s="242"/>
      <c r="AI232" s="295"/>
      <c r="AJ232" s="242"/>
      <c r="AK232" s="82"/>
      <c r="AL232" s="82"/>
      <c r="AM232" s="82"/>
    </row>
    <row r="234" spans="26:39" ht="15.75" x14ac:dyDescent="0.25">
      <c r="Z234" s="241"/>
      <c r="AA234" s="242"/>
      <c r="AB234" s="242"/>
      <c r="AC234" s="242"/>
      <c r="AD234" s="242"/>
      <c r="AE234" s="242"/>
      <c r="AF234" s="242"/>
      <c r="AG234" s="242"/>
      <c r="AH234" s="242"/>
      <c r="AI234" s="242"/>
      <c r="AJ234" s="242"/>
      <c r="AK234" s="242"/>
      <c r="AL234" s="242"/>
      <c r="AM234" s="242"/>
    </row>
    <row r="235" spans="26:39" ht="15.75" x14ac:dyDescent="0.25">
      <c r="Z235" s="243"/>
      <c r="AA235" s="242"/>
      <c r="AB235" s="242"/>
      <c r="AC235" s="242"/>
      <c r="AD235" s="242"/>
      <c r="AE235" s="242"/>
      <c r="AF235" s="242"/>
      <c r="AG235" s="242"/>
      <c r="AH235" s="242"/>
      <c r="AI235" s="242"/>
      <c r="AJ235" s="242"/>
      <c r="AK235" s="242"/>
      <c r="AL235" s="242"/>
      <c r="AM235" s="242"/>
    </row>
    <row r="236" spans="26:39" ht="16.5" thickBot="1" x14ac:dyDescent="0.3">
      <c r="Z236" s="242"/>
      <c r="AA236" s="242"/>
      <c r="AB236" s="242"/>
      <c r="AC236" s="242"/>
      <c r="AD236" s="242"/>
      <c r="AE236" s="242"/>
      <c r="AF236" s="242"/>
      <c r="AG236" s="242"/>
      <c r="AH236" s="242"/>
      <c r="AI236" s="242"/>
      <c r="AJ236" s="242"/>
      <c r="AK236" s="242"/>
      <c r="AL236" s="242"/>
      <c r="AM236" s="242"/>
    </row>
    <row r="237" spans="26:39" ht="18" thickBot="1" x14ac:dyDescent="0.35">
      <c r="Z237" s="296"/>
      <c r="AA237" s="297"/>
      <c r="AB237" s="298"/>
      <c r="AC237" s="298"/>
      <c r="AD237" s="298"/>
      <c r="AE237" s="298"/>
      <c r="AF237" s="299"/>
      <c r="AG237" s="299"/>
      <c r="AH237" s="300"/>
      <c r="AI237" s="301"/>
      <c r="AJ237" s="244"/>
      <c r="AK237" s="244"/>
      <c r="AL237" s="244"/>
      <c r="AM237" s="244"/>
    </row>
    <row r="238" spans="26:39" ht="19.5" x14ac:dyDescent="0.3">
      <c r="Z238" s="302"/>
      <c r="AA238" s="303"/>
      <c r="AB238" s="304"/>
      <c r="AC238" s="305"/>
      <c r="AD238" s="306"/>
      <c r="AE238" s="307"/>
      <c r="AF238" s="308"/>
      <c r="AG238" s="308"/>
      <c r="AH238" s="305"/>
      <c r="AI238" s="305"/>
      <c r="AJ238" s="242"/>
      <c r="AK238" s="242"/>
      <c r="AL238" s="242"/>
      <c r="AM238" s="242"/>
    </row>
    <row r="239" spans="26:39" ht="19.5" x14ac:dyDescent="0.3">
      <c r="Z239" s="309"/>
      <c r="AA239" s="310"/>
      <c r="AB239" s="311"/>
      <c r="AC239" s="312"/>
      <c r="AD239" s="313"/>
      <c r="AE239" s="314"/>
      <c r="AF239" s="315"/>
      <c r="AG239" s="315"/>
      <c r="AH239" s="316"/>
      <c r="AI239" s="317"/>
      <c r="AJ239" s="242"/>
      <c r="AK239" s="242"/>
      <c r="AL239" s="242"/>
      <c r="AM239" s="242"/>
    </row>
    <row r="240" spans="26:39" ht="19.5" x14ac:dyDescent="0.3">
      <c r="Z240" s="309"/>
      <c r="AA240" s="310"/>
      <c r="AB240" s="312"/>
      <c r="AC240" s="312"/>
      <c r="AD240" s="313"/>
      <c r="AE240" s="314"/>
      <c r="AF240" s="315"/>
      <c r="AG240" s="315"/>
      <c r="AH240" s="312"/>
      <c r="AI240" s="317"/>
      <c r="AJ240" s="242"/>
      <c r="AK240" s="785"/>
      <c r="AL240" s="786"/>
      <c r="AM240" s="786"/>
    </row>
    <row r="241" spans="26:39" ht="15.75" x14ac:dyDescent="0.25">
      <c r="Z241" s="309"/>
      <c r="AA241" s="318"/>
      <c r="AB241" s="311"/>
      <c r="AC241" s="319"/>
      <c r="AD241" s="313"/>
      <c r="AE241" s="314"/>
      <c r="AF241" s="320"/>
      <c r="AG241" s="321"/>
      <c r="AH241" s="319"/>
      <c r="AI241" s="322"/>
      <c r="AJ241" s="242"/>
      <c r="AK241" s="786"/>
      <c r="AL241" s="786"/>
      <c r="AM241" s="786"/>
    </row>
    <row r="242" spans="26:39" ht="20.25" thickBot="1" x14ac:dyDescent="0.35">
      <c r="Z242" s="309"/>
      <c r="AA242" s="310"/>
      <c r="AB242" s="323"/>
      <c r="AC242" s="319"/>
      <c r="AD242" s="313"/>
      <c r="AE242" s="314"/>
      <c r="AF242" s="324"/>
      <c r="AG242" s="325"/>
      <c r="AH242" s="312"/>
      <c r="AI242" s="317"/>
      <c r="AJ242" s="245"/>
      <c r="AK242" s="786"/>
      <c r="AL242" s="786"/>
      <c r="AM242" s="786"/>
    </row>
    <row r="243" spans="26:39" ht="16.5" thickBot="1" x14ac:dyDescent="0.3">
      <c r="Z243" s="326"/>
      <c r="AA243" s="327"/>
      <c r="AB243" s="328"/>
      <c r="AC243" s="329"/>
      <c r="AD243" s="330"/>
      <c r="AE243" s="331"/>
      <c r="AF243" s="332"/>
      <c r="AG243" s="333"/>
      <c r="AH243" s="334"/>
      <c r="AI243" s="335"/>
      <c r="AJ243" s="246"/>
      <c r="AK243" s="786"/>
      <c r="AL243" s="786"/>
      <c r="AM243" s="786"/>
    </row>
    <row r="244" spans="26:39" ht="20.25" thickBot="1" x14ac:dyDescent="0.35">
      <c r="Z244" s="336"/>
      <c r="AA244" s="337"/>
      <c r="AB244" s="338"/>
      <c r="AC244" s="338"/>
      <c r="AD244" s="339"/>
      <c r="AE244" s="339"/>
      <c r="AF244" s="340"/>
      <c r="AG244" s="340"/>
      <c r="AH244" s="341"/>
      <c r="AI244" s="342"/>
      <c r="AJ244" s="247"/>
      <c r="AK244" s="786"/>
      <c r="AL244" s="786"/>
      <c r="AM244" s="786"/>
    </row>
    <row r="245" spans="26:39" ht="21.75" thickBot="1" x14ac:dyDescent="0.4">
      <c r="Z245" s="343"/>
      <c r="AA245" s="344"/>
      <c r="AB245" s="345"/>
      <c r="AC245" s="345"/>
      <c r="AD245" s="345"/>
      <c r="AE245" s="345"/>
      <c r="AF245" s="345"/>
      <c r="AG245" s="345"/>
      <c r="AH245" s="346"/>
      <c r="AI245" s="347"/>
      <c r="AJ245" s="242"/>
      <c r="AK245" s="786"/>
      <c r="AL245" s="786"/>
      <c r="AM245" s="786"/>
    </row>
    <row r="246" spans="26:39" ht="20.25" thickBot="1" x14ac:dyDescent="0.35">
      <c r="Z246" s="242"/>
      <c r="AA246" s="343"/>
      <c r="AB246" s="787"/>
      <c r="AC246" s="788"/>
      <c r="AD246" s="788"/>
      <c r="AE246" s="788"/>
      <c r="AF246" s="788"/>
      <c r="AG246" s="789"/>
      <c r="AH246" s="242"/>
      <c r="AI246" s="348"/>
      <c r="AJ246" s="242"/>
      <c r="AK246" s="242"/>
      <c r="AL246" s="242"/>
      <c r="AM246" s="242"/>
    </row>
    <row r="247" spans="26:39" ht="24" thickBot="1" x14ac:dyDescent="0.4">
      <c r="Z247" s="349"/>
      <c r="AA247" s="790"/>
      <c r="AB247" s="791"/>
      <c r="AC247" s="791"/>
      <c r="AD247" s="791"/>
      <c r="AE247" s="791"/>
      <c r="AF247" s="791"/>
      <c r="AG247" s="792"/>
      <c r="AH247" s="242"/>
      <c r="AI247" s="350"/>
      <c r="AJ247" s="242"/>
      <c r="AK247" s="351"/>
      <c r="AL247" s="242"/>
      <c r="AM247" s="242"/>
    </row>
    <row r="248" spans="26:39" ht="15.75" x14ac:dyDescent="0.25">
      <c r="Z248" s="242"/>
      <c r="AA248" s="242"/>
      <c r="AB248" s="242"/>
      <c r="AC248" s="242"/>
      <c r="AD248" s="242"/>
      <c r="AE248" s="242"/>
      <c r="AF248" s="242"/>
      <c r="AG248" s="242"/>
      <c r="AH248" s="242"/>
      <c r="AI248" s="242"/>
      <c r="AJ248" s="242"/>
      <c r="AK248" s="242"/>
      <c r="AL248" s="242"/>
      <c r="AM248" s="242"/>
    </row>
    <row r="249" spans="26:39" ht="15.75" x14ac:dyDescent="0.25">
      <c r="Z249" s="242"/>
      <c r="AA249" s="242"/>
      <c r="AB249" s="242"/>
      <c r="AC249" s="242"/>
      <c r="AD249" s="793"/>
      <c r="AE249" s="352"/>
      <c r="AF249" s="242"/>
      <c r="AG249" s="248"/>
      <c r="AH249" s="242"/>
      <c r="AI249" s="242"/>
      <c r="AJ249" s="242"/>
      <c r="AK249" s="353"/>
      <c r="AL249" s="242"/>
      <c r="AM249" s="242"/>
    </row>
    <row r="250" spans="26:39" ht="15.75" x14ac:dyDescent="0.25">
      <c r="Z250" s="242"/>
      <c r="AA250" s="242"/>
      <c r="AB250" s="242"/>
      <c r="AC250" s="242"/>
      <c r="AD250" s="793"/>
      <c r="AE250" s="352"/>
      <c r="AF250" s="242"/>
      <c r="AG250" s="248"/>
      <c r="AH250" s="242"/>
      <c r="AI250" s="242"/>
      <c r="AJ250" s="242"/>
      <c r="AK250" s="242"/>
      <c r="AL250" s="242"/>
      <c r="AM250" s="242"/>
    </row>
    <row r="251" spans="26:39" ht="15.75" x14ac:dyDescent="0.25">
      <c r="Z251" s="242"/>
      <c r="AA251" s="242"/>
      <c r="AB251" s="242"/>
      <c r="AC251" s="242"/>
      <c r="AD251" s="793"/>
      <c r="AE251" s="354"/>
      <c r="AF251" s="354"/>
      <c r="AG251" s="355"/>
      <c r="AH251" s="356"/>
      <c r="AI251" s="356"/>
      <c r="AJ251" s="242"/>
      <c r="AK251" s="242"/>
      <c r="AL251" s="242"/>
      <c r="AM251" s="242"/>
    </row>
    <row r="252" spans="26:39" ht="16.5" thickBot="1" x14ac:dyDescent="0.3">
      <c r="Z252" s="242"/>
      <c r="AA252" s="242"/>
      <c r="AB252" s="242"/>
      <c r="AC252" s="242"/>
      <c r="AD252" s="793"/>
      <c r="AE252" s="352"/>
      <c r="AF252" s="352"/>
      <c r="AG252" s="248"/>
      <c r="AH252" s="242"/>
      <c r="AI252" s="242"/>
      <c r="AJ252" s="242"/>
      <c r="AK252" s="242"/>
      <c r="AL252" s="242"/>
      <c r="AM252" s="242"/>
    </row>
    <row r="253" spans="26:39" ht="19.5" thickBot="1" x14ac:dyDescent="0.35">
      <c r="Z253" s="242"/>
      <c r="AA253" s="242"/>
      <c r="AB253" s="242"/>
      <c r="AC253" s="242"/>
      <c r="AD253" s="242"/>
      <c r="AE253" s="794"/>
      <c r="AF253" s="794"/>
      <c r="AG253" s="242"/>
      <c r="AH253" s="242"/>
      <c r="AI253" s="358"/>
      <c r="AJ253" s="242"/>
      <c r="AK253" s="242"/>
      <c r="AL253" s="242"/>
      <c r="AM253" s="242"/>
    </row>
    <row r="254" spans="26:39" ht="19.5" thickBot="1" x14ac:dyDescent="0.3">
      <c r="Z254" s="242"/>
      <c r="AA254" s="242"/>
      <c r="AB254" s="242"/>
      <c r="AC254" s="242"/>
      <c r="AD254" s="242"/>
      <c r="AE254" s="794"/>
      <c r="AF254" s="794"/>
      <c r="AG254" s="242"/>
      <c r="AH254" s="242"/>
      <c r="AI254" s="357"/>
      <c r="AJ254" s="242"/>
      <c r="AK254" s="242"/>
      <c r="AL254" s="242"/>
      <c r="AM254" s="242"/>
    </row>
  </sheetData>
  <sheetProtection password="C9C9" sheet="1" formatCells="0" formatColumns="0" formatRows="0" insertColumns="0" insertRows="0" insertHyperlinks="0" deleteColumns="0" deleteRows="0" sort="0" autoFilter="0" pivotTables="0"/>
  <mergeCells count="988">
    <mergeCell ref="B3:W3"/>
    <mergeCell ref="AK240:AM245"/>
    <mergeCell ref="AB246:AG246"/>
    <mergeCell ref="AA247:AG247"/>
    <mergeCell ref="AD249:AD252"/>
    <mergeCell ref="AE253:AF254"/>
    <mergeCell ref="V178:V180"/>
    <mergeCell ref="W178:W180"/>
    <mergeCell ref="V181:V183"/>
    <mergeCell ref="W187:W189"/>
    <mergeCell ref="V190:V192"/>
    <mergeCell ref="W190:W192"/>
    <mergeCell ref="V193:V195"/>
    <mergeCell ref="W193:W195"/>
    <mergeCell ref="V196:V198"/>
    <mergeCell ref="W196:W198"/>
    <mergeCell ref="AA211:AH211"/>
    <mergeCell ref="AB209:AG209"/>
    <mergeCell ref="AA210:AH210"/>
    <mergeCell ref="Z199:AI199"/>
    <mergeCell ref="W181:W183"/>
    <mergeCell ref="AB226:AG226"/>
    <mergeCell ref="AA227:AG227"/>
    <mergeCell ref="AE231:AF232"/>
    <mergeCell ref="Z216:AI216"/>
    <mergeCell ref="V118:V120"/>
    <mergeCell ref="W118:W120"/>
    <mergeCell ref="V121:V123"/>
    <mergeCell ref="W121:W123"/>
    <mergeCell ref="V124:V126"/>
    <mergeCell ref="W124:W126"/>
    <mergeCell ref="V127:V129"/>
    <mergeCell ref="W127:W129"/>
    <mergeCell ref="V130:V132"/>
    <mergeCell ref="W130:W132"/>
    <mergeCell ref="V133:V135"/>
    <mergeCell ref="W133:W135"/>
    <mergeCell ref="V136:V138"/>
    <mergeCell ref="W136:W138"/>
    <mergeCell ref="V139:V141"/>
    <mergeCell ref="W139:W141"/>
    <mergeCell ref="V142:V144"/>
    <mergeCell ref="W142:W144"/>
    <mergeCell ref="V148:V150"/>
    <mergeCell ref="W148:W150"/>
    <mergeCell ref="V172:V174"/>
    <mergeCell ref="W172:W174"/>
    <mergeCell ref="V175:V177"/>
    <mergeCell ref="U190:U192"/>
    <mergeCell ref="N197:O197"/>
    <mergeCell ref="N198:O198"/>
    <mergeCell ref="BB202:BB205"/>
    <mergeCell ref="J196:J198"/>
    <mergeCell ref="K196:K198"/>
    <mergeCell ref="L196:L198"/>
    <mergeCell ref="M196:M198"/>
    <mergeCell ref="T196:T198"/>
    <mergeCell ref="U196:U198"/>
    <mergeCell ref="E190:F192"/>
    <mergeCell ref="G190:H192"/>
    <mergeCell ref="M193:M195"/>
    <mergeCell ref="T193:T195"/>
    <mergeCell ref="U193:U195"/>
    <mergeCell ref="I190:I192"/>
    <mergeCell ref="D196:D198"/>
    <mergeCell ref="E196:F198"/>
    <mergeCell ref="G196:H198"/>
    <mergeCell ref="I196:I198"/>
    <mergeCell ref="N194:O194"/>
    <mergeCell ref="N195:O195"/>
    <mergeCell ref="N191:O191"/>
    <mergeCell ref="N192:O192"/>
    <mergeCell ref="D193:D195"/>
    <mergeCell ref="E193:F195"/>
    <mergeCell ref="G193:H195"/>
    <mergeCell ref="I193:I195"/>
    <mergeCell ref="J193:J195"/>
    <mergeCell ref="K193:K195"/>
    <mergeCell ref="L193:L195"/>
    <mergeCell ref="J190:J192"/>
    <mergeCell ref="K190:K192"/>
    <mergeCell ref="L190:L192"/>
    <mergeCell ref="G187:H189"/>
    <mergeCell ref="I187:I189"/>
    <mergeCell ref="J187:J189"/>
    <mergeCell ref="N185:O185"/>
    <mergeCell ref="N186:O186"/>
    <mergeCell ref="M190:M192"/>
    <mergeCell ref="T190:T192"/>
    <mergeCell ref="K187:K189"/>
    <mergeCell ref="L187:L189"/>
    <mergeCell ref="M187:M189"/>
    <mergeCell ref="T187:T189"/>
    <mergeCell ref="U187:U189"/>
    <mergeCell ref="N188:O188"/>
    <mergeCell ref="N189:O189"/>
    <mergeCell ref="I184:I186"/>
    <mergeCell ref="J184:J186"/>
    <mergeCell ref="W184:W186"/>
    <mergeCell ref="V184:V186"/>
    <mergeCell ref="K184:K186"/>
    <mergeCell ref="L184:L186"/>
    <mergeCell ref="M184:M186"/>
    <mergeCell ref="T184:T186"/>
    <mergeCell ref="U184:U186"/>
    <mergeCell ref="B181:B183"/>
    <mergeCell ref="C181:C183"/>
    <mergeCell ref="D181:D183"/>
    <mergeCell ref="E181:F183"/>
    <mergeCell ref="G181:H183"/>
    <mergeCell ref="I181:I183"/>
    <mergeCell ref="I178:I180"/>
    <mergeCell ref="J178:J180"/>
    <mergeCell ref="K178:K180"/>
    <mergeCell ref="J181:J183"/>
    <mergeCell ref="K181:K183"/>
    <mergeCell ref="U178:U180"/>
    <mergeCell ref="N179:O179"/>
    <mergeCell ref="N180:O180"/>
    <mergeCell ref="L178:L180"/>
    <mergeCell ref="M178:M180"/>
    <mergeCell ref="T178:T180"/>
    <mergeCell ref="N182:O182"/>
    <mergeCell ref="N183:O183"/>
    <mergeCell ref="L181:L183"/>
    <mergeCell ref="M181:M183"/>
    <mergeCell ref="T181:T183"/>
    <mergeCell ref="U181:U183"/>
    <mergeCell ref="W175:W177"/>
    <mergeCell ref="I175:I177"/>
    <mergeCell ref="J175:J177"/>
    <mergeCell ref="K175:K177"/>
    <mergeCell ref="I172:I174"/>
    <mergeCell ref="J172:J174"/>
    <mergeCell ref="K172:K174"/>
    <mergeCell ref="L175:L177"/>
    <mergeCell ref="M175:M177"/>
    <mergeCell ref="T175:T177"/>
    <mergeCell ref="U175:U177"/>
    <mergeCell ref="N176:O176"/>
    <mergeCell ref="N177:O177"/>
    <mergeCell ref="U172:U174"/>
    <mergeCell ref="N173:O173"/>
    <mergeCell ref="N174:O174"/>
    <mergeCell ref="L172:L174"/>
    <mergeCell ref="M172:M174"/>
    <mergeCell ref="T172:T174"/>
    <mergeCell ref="A172:A196"/>
    <mergeCell ref="B172:B180"/>
    <mergeCell ref="C172:C180"/>
    <mergeCell ref="D172:D174"/>
    <mergeCell ref="E172:F174"/>
    <mergeCell ref="G172:H174"/>
    <mergeCell ref="D178:D180"/>
    <mergeCell ref="E178:F180"/>
    <mergeCell ref="G178:H180"/>
    <mergeCell ref="B187:B189"/>
    <mergeCell ref="D175:D177"/>
    <mergeCell ref="E175:F177"/>
    <mergeCell ref="G175:H177"/>
    <mergeCell ref="B184:B186"/>
    <mergeCell ref="C184:C186"/>
    <mergeCell ref="D184:D186"/>
    <mergeCell ref="E184:F186"/>
    <mergeCell ref="G184:H186"/>
    <mergeCell ref="B190:B198"/>
    <mergeCell ref="C190:C198"/>
    <mergeCell ref="D190:D192"/>
    <mergeCell ref="C187:C189"/>
    <mergeCell ref="D187:D189"/>
    <mergeCell ref="E187:F189"/>
    <mergeCell ref="W169:W171"/>
    <mergeCell ref="L166:L168"/>
    <mergeCell ref="M166:M168"/>
    <mergeCell ref="T166:T168"/>
    <mergeCell ref="U166:U168"/>
    <mergeCell ref="N167:O167"/>
    <mergeCell ref="N168:O168"/>
    <mergeCell ref="D166:D168"/>
    <mergeCell ref="E166:F168"/>
    <mergeCell ref="G166:H168"/>
    <mergeCell ref="I166:I168"/>
    <mergeCell ref="J166:J168"/>
    <mergeCell ref="K166:K168"/>
    <mergeCell ref="V166:V168"/>
    <mergeCell ref="W166:W168"/>
    <mergeCell ref="L169:L171"/>
    <mergeCell ref="M169:M171"/>
    <mergeCell ref="T169:T171"/>
    <mergeCell ref="U169:U171"/>
    <mergeCell ref="N170:O170"/>
    <mergeCell ref="N171:O171"/>
    <mergeCell ref="D169:D171"/>
    <mergeCell ref="E169:F171"/>
    <mergeCell ref="G169:H171"/>
    <mergeCell ref="N165:O165"/>
    <mergeCell ref="N161:O161"/>
    <mergeCell ref="N162:O162"/>
    <mergeCell ref="L160:L162"/>
    <mergeCell ref="M160:M162"/>
    <mergeCell ref="T160:T162"/>
    <mergeCell ref="U160:U162"/>
    <mergeCell ref="V169:V171"/>
    <mergeCell ref="V160:V162"/>
    <mergeCell ref="W160:W162"/>
    <mergeCell ref="V163:V165"/>
    <mergeCell ref="W163:W165"/>
    <mergeCell ref="B163:B171"/>
    <mergeCell ref="C163:C171"/>
    <mergeCell ref="D163:D165"/>
    <mergeCell ref="E163:F165"/>
    <mergeCell ref="G163:H165"/>
    <mergeCell ref="I163:I165"/>
    <mergeCell ref="J163:J165"/>
    <mergeCell ref="J160:J162"/>
    <mergeCell ref="K160:K162"/>
    <mergeCell ref="B160:B162"/>
    <mergeCell ref="C160:C162"/>
    <mergeCell ref="D160:D162"/>
    <mergeCell ref="E160:F162"/>
    <mergeCell ref="G160:H162"/>
    <mergeCell ref="I160:I162"/>
    <mergeCell ref="K163:K165"/>
    <mergeCell ref="L163:L165"/>
    <mergeCell ref="M163:M165"/>
    <mergeCell ref="T163:T165"/>
    <mergeCell ref="U163:U165"/>
    <mergeCell ref="N164:O164"/>
    <mergeCell ref="V151:V153"/>
    <mergeCell ref="W151:W153"/>
    <mergeCell ref="B157:B159"/>
    <mergeCell ref="C157:C159"/>
    <mergeCell ref="D157:D159"/>
    <mergeCell ref="E157:F159"/>
    <mergeCell ref="G157:H159"/>
    <mergeCell ref="I157:I159"/>
    <mergeCell ref="J157:J159"/>
    <mergeCell ref="J154:J156"/>
    <mergeCell ref="K154:K156"/>
    <mergeCell ref="B154:B156"/>
    <mergeCell ref="C154:C156"/>
    <mergeCell ref="D154:D156"/>
    <mergeCell ref="E154:F156"/>
    <mergeCell ref="G154:H156"/>
    <mergeCell ref="I154:I156"/>
    <mergeCell ref="K157:K159"/>
    <mergeCell ref="V154:V156"/>
    <mergeCell ref="W154:W156"/>
    <mergeCell ref="V157:V159"/>
    <mergeCell ref="W157:W159"/>
    <mergeCell ref="L157:L159"/>
    <mergeCell ref="M157:M159"/>
    <mergeCell ref="T157:T159"/>
    <mergeCell ref="U157:U159"/>
    <mergeCell ref="N158:O158"/>
    <mergeCell ref="N159:O159"/>
    <mergeCell ref="N155:O155"/>
    <mergeCell ref="N156:O156"/>
    <mergeCell ref="L154:L156"/>
    <mergeCell ref="M154:M156"/>
    <mergeCell ref="T154:T156"/>
    <mergeCell ref="U154:U156"/>
    <mergeCell ref="M148:M150"/>
    <mergeCell ref="T148:T150"/>
    <mergeCell ref="U148:U150"/>
    <mergeCell ref="N149:O149"/>
    <mergeCell ref="N150:O150"/>
    <mergeCell ref="V145:V147"/>
    <mergeCell ref="W145:W147"/>
    <mergeCell ref="N146:O146"/>
    <mergeCell ref="N147:O147"/>
    <mergeCell ref="M145:M147"/>
    <mergeCell ref="T145:T147"/>
    <mergeCell ref="U145:U147"/>
    <mergeCell ref="A145:A169"/>
    <mergeCell ref="B145:B153"/>
    <mergeCell ref="C145:C153"/>
    <mergeCell ref="D145:D147"/>
    <mergeCell ref="E145:F147"/>
    <mergeCell ref="G145:H147"/>
    <mergeCell ref="I145:I147"/>
    <mergeCell ref="J142:J144"/>
    <mergeCell ref="K142:K144"/>
    <mergeCell ref="D148:D150"/>
    <mergeCell ref="E148:F150"/>
    <mergeCell ref="G148:H150"/>
    <mergeCell ref="I148:I150"/>
    <mergeCell ref="J148:J150"/>
    <mergeCell ref="K148:K150"/>
    <mergeCell ref="D151:D153"/>
    <mergeCell ref="E151:F153"/>
    <mergeCell ref="G151:H153"/>
    <mergeCell ref="I151:I153"/>
    <mergeCell ref="J151:J153"/>
    <mergeCell ref="K151:K153"/>
    <mergeCell ref="I169:I171"/>
    <mergeCell ref="J169:J171"/>
    <mergeCell ref="K169:K171"/>
    <mergeCell ref="J145:J147"/>
    <mergeCell ref="K145:K147"/>
    <mergeCell ref="L145:L147"/>
    <mergeCell ref="L148:L150"/>
    <mergeCell ref="L151:L153"/>
    <mergeCell ref="T142:T144"/>
    <mergeCell ref="U142:U144"/>
    <mergeCell ref="B136:B144"/>
    <mergeCell ref="C136:C144"/>
    <mergeCell ref="D142:D144"/>
    <mergeCell ref="E142:F144"/>
    <mergeCell ref="G142:H144"/>
    <mergeCell ref="I142:I144"/>
    <mergeCell ref="G136:H138"/>
    <mergeCell ref="I136:I138"/>
    <mergeCell ref="M151:M153"/>
    <mergeCell ref="T151:T153"/>
    <mergeCell ref="U151:U153"/>
    <mergeCell ref="N152:O152"/>
    <mergeCell ref="N153:O153"/>
    <mergeCell ref="N143:O143"/>
    <mergeCell ref="N144:O144"/>
    <mergeCell ref="L142:L144"/>
    <mergeCell ref="M142:M144"/>
    <mergeCell ref="A118:A142"/>
    <mergeCell ref="B133:B135"/>
    <mergeCell ref="M139:M141"/>
    <mergeCell ref="T139:T141"/>
    <mergeCell ref="U139:U141"/>
    <mergeCell ref="N140:O140"/>
    <mergeCell ref="N141:O141"/>
    <mergeCell ref="N137:O137"/>
    <mergeCell ref="N138:O138"/>
    <mergeCell ref="M136:M138"/>
    <mergeCell ref="T136:T138"/>
    <mergeCell ref="U136:U138"/>
    <mergeCell ref="D139:D141"/>
    <mergeCell ref="E139:F141"/>
    <mergeCell ref="G139:H141"/>
    <mergeCell ref="I139:I141"/>
    <mergeCell ref="J139:J141"/>
    <mergeCell ref="K139:K141"/>
    <mergeCell ref="L139:L141"/>
    <mergeCell ref="J136:J138"/>
    <mergeCell ref="K136:K138"/>
    <mergeCell ref="L136:L138"/>
    <mergeCell ref="D136:D138"/>
    <mergeCell ref="E136:F138"/>
    <mergeCell ref="K133:K135"/>
    <mergeCell ref="L133:L135"/>
    <mergeCell ref="M133:M135"/>
    <mergeCell ref="T133:T135"/>
    <mergeCell ref="U133:U135"/>
    <mergeCell ref="N134:O134"/>
    <mergeCell ref="N135:O135"/>
    <mergeCell ref="C133:C135"/>
    <mergeCell ref="D133:D135"/>
    <mergeCell ref="E133:F135"/>
    <mergeCell ref="G133:H135"/>
    <mergeCell ref="I133:I135"/>
    <mergeCell ref="J133:J135"/>
    <mergeCell ref="L130:L132"/>
    <mergeCell ref="M130:M132"/>
    <mergeCell ref="T130:T132"/>
    <mergeCell ref="U130:U132"/>
    <mergeCell ref="N131:O131"/>
    <mergeCell ref="N132:O132"/>
    <mergeCell ref="N128:O128"/>
    <mergeCell ref="N129:O129"/>
    <mergeCell ref="L127:L129"/>
    <mergeCell ref="M127:M129"/>
    <mergeCell ref="T127:T129"/>
    <mergeCell ref="U127:U129"/>
    <mergeCell ref="B130:B132"/>
    <mergeCell ref="C130:C132"/>
    <mergeCell ref="D130:D132"/>
    <mergeCell ref="E130:F132"/>
    <mergeCell ref="G130:H132"/>
    <mergeCell ref="I130:I132"/>
    <mergeCell ref="J130:J132"/>
    <mergeCell ref="J127:J129"/>
    <mergeCell ref="K127:K129"/>
    <mergeCell ref="K130:K132"/>
    <mergeCell ref="U124:U126"/>
    <mergeCell ref="N125:O125"/>
    <mergeCell ref="N126:O126"/>
    <mergeCell ref="B127:B129"/>
    <mergeCell ref="C127:C129"/>
    <mergeCell ref="D127:D129"/>
    <mergeCell ref="E127:F129"/>
    <mergeCell ref="G127:H129"/>
    <mergeCell ref="I127:I129"/>
    <mergeCell ref="I124:I126"/>
    <mergeCell ref="J124:J126"/>
    <mergeCell ref="K124:K126"/>
    <mergeCell ref="L124:L126"/>
    <mergeCell ref="M124:M126"/>
    <mergeCell ref="T124:T126"/>
    <mergeCell ref="B118:B126"/>
    <mergeCell ref="C118:C126"/>
    <mergeCell ref="D124:D126"/>
    <mergeCell ref="E124:F126"/>
    <mergeCell ref="G124:H126"/>
    <mergeCell ref="L121:L123"/>
    <mergeCell ref="M121:M123"/>
    <mergeCell ref="T121:T123"/>
    <mergeCell ref="U121:U123"/>
    <mergeCell ref="N122:O122"/>
    <mergeCell ref="N123:O123"/>
    <mergeCell ref="U118:U120"/>
    <mergeCell ref="N119:O119"/>
    <mergeCell ref="N120:O120"/>
    <mergeCell ref="L118:L120"/>
    <mergeCell ref="M118:M120"/>
    <mergeCell ref="T118:T120"/>
    <mergeCell ref="D121:D123"/>
    <mergeCell ref="E121:F123"/>
    <mergeCell ref="G121:H123"/>
    <mergeCell ref="I121:I123"/>
    <mergeCell ref="J121:J123"/>
    <mergeCell ref="K121:K123"/>
    <mergeCell ref="I118:I120"/>
    <mergeCell ref="J118:J120"/>
    <mergeCell ref="K118:K120"/>
    <mergeCell ref="D118:D120"/>
    <mergeCell ref="E118:F120"/>
    <mergeCell ref="G118:H120"/>
    <mergeCell ref="U115:U117"/>
    <mergeCell ref="V115:V117"/>
    <mergeCell ref="W115:W117"/>
    <mergeCell ref="N116:O116"/>
    <mergeCell ref="N117:O117"/>
    <mergeCell ref="D115:D117"/>
    <mergeCell ref="E115:F117"/>
    <mergeCell ref="G115:H117"/>
    <mergeCell ref="I115:I117"/>
    <mergeCell ref="J115:J117"/>
    <mergeCell ref="K115:K117"/>
    <mergeCell ref="M115:M117"/>
    <mergeCell ref="V112:V114"/>
    <mergeCell ref="W112:W114"/>
    <mergeCell ref="N113:O113"/>
    <mergeCell ref="N114:O114"/>
    <mergeCell ref="V109:V111"/>
    <mergeCell ref="W109:W111"/>
    <mergeCell ref="N110:O110"/>
    <mergeCell ref="N111:O111"/>
    <mergeCell ref="M109:M111"/>
    <mergeCell ref="T109:T111"/>
    <mergeCell ref="U109:U111"/>
    <mergeCell ref="I109:I111"/>
    <mergeCell ref="J106:J108"/>
    <mergeCell ref="K106:K108"/>
    <mergeCell ref="L106:L108"/>
    <mergeCell ref="L115:L117"/>
    <mergeCell ref="T106:T108"/>
    <mergeCell ref="U106:U108"/>
    <mergeCell ref="D112:D114"/>
    <mergeCell ref="E112:F114"/>
    <mergeCell ref="G112:H114"/>
    <mergeCell ref="I112:I114"/>
    <mergeCell ref="J112:J114"/>
    <mergeCell ref="K112:K114"/>
    <mergeCell ref="J109:J111"/>
    <mergeCell ref="K109:K111"/>
    <mergeCell ref="L109:L111"/>
    <mergeCell ref="L112:L114"/>
    <mergeCell ref="M112:M114"/>
    <mergeCell ref="T112:T114"/>
    <mergeCell ref="U112:U114"/>
    <mergeCell ref="N107:O107"/>
    <mergeCell ref="N108:O108"/>
    <mergeCell ref="M106:M108"/>
    <mergeCell ref="T115:T117"/>
    <mergeCell ref="V103:V105"/>
    <mergeCell ref="W103:W105"/>
    <mergeCell ref="N104:O104"/>
    <mergeCell ref="N105:O105"/>
    <mergeCell ref="B106:B108"/>
    <mergeCell ref="C106:C108"/>
    <mergeCell ref="D106:D108"/>
    <mergeCell ref="E106:F108"/>
    <mergeCell ref="G106:H108"/>
    <mergeCell ref="I106:I108"/>
    <mergeCell ref="J103:J105"/>
    <mergeCell ref="K103:K105"/>
    <mergeCell ref="L103:L105"/>
    <mergeCell ref="M103:M105"/>
    <mergeCell ref="T103:T105"/>
    <mergeCell ref="U103:U105"/>
    <mergeCell ref="B103:B105"/>
    <mergeCell ref="C103:C105"/>
    <mergeCell ref="D103:D105"/>
    <mergeCell ref="E103:F105"/>
    <mergeCell ref="G103:H105"/>
    <mergeCell ref="I103:I105"/>
    <mergeCell ref="V106:V108"/>
    <mergeCell ref="W106:W108"/>
    <mergeCell ref="T100:T102"/>
    <mergeCell ref="U100:U102"/>
    <mergeCell ref="V100:V102"/>
    <mergeCell ref="W100:W102"/>
    <mergeCell ref="N101:O101"/>
    <mergeCell ref="N102:O102"/>
    <mergeCell ref="G100:H102"/>
    <mergeCell ref="I100:I102"/>
    <mergeCell ref="J100:J102"/>
    <mergeCell ref="K100:K102"/>
    <mergeCell ref="L100:L102"/>
    <mergeCell ref="M100:M102"/>
    <mergeCell ref="V97:V99"/>
    <mergeCell ref="W97:W99"/>
    <mergeCell ref="N98:O98"/>
    <mergeCell ref="N99:O99"/>
    <mergeCell ref="W94:W96"/>
    <mergeCell ref="N95:O95"/>
    <mergeCell ref="N96:O96"/>
    <mergeCell ref="M94:M96"/>
    <mergeCell ref="T94:T96"/>
    <mergeCell ref="U94:U96"/>
    <mergeCell ref="V94:V96"/>
    <mergeCell ref="I97:I99"/>
    <mergeCell ref="J97:J99"/>
    <mergeCell ref="K97:K99"/>
    <mergeCell ref="L97:L99"/>
    <mergeCell ref="K94:K96"/>
    <mergeCell ref="L94:L96"/>
    <mergeCell ref="M97:M99"/>
    <mergeCell ref="T97:T99"/>
    <mergeCell ref="U97:U99"/>
    <mergeCell ref="U91:U93"/>
    <mergeCell ref="V91:V93"/>
    <mergeCell ref="W91:W93"/>
    <mergeCell ref="N92:O92"/>
    <mergeCell ref="N93:O93"/>
    <mergeCell ref="D94:D96"/>
    <mergeCell ref="E94:F96"/>
    <mergeCell ref="G94:H96"/>
    <mergeCell ref="I94:I96"/>
    <mergeCell ref="J94:J96"/>
    <mergeCell ref="I91:I93"/>
    <mergeCell ref="J91:J93"/>
    <mergeCell ref="K91:K93"/>
    <mergeCell ref="L91:L93"/>
    <mergeCell ref="M91:M93"/>
    <mergeCell ref="T91:T93"/>
    <mergeCell ref="A91:A115"/>
    <mergeCell ref="B91:B99"/>
    <mergeCell ref="C91:C99"/>
    <mergeCell ref="D91:D93"/>
    <mergeCell ref="E91:F93"/>
    <mergeCell ref="G91:H93"/>
    <mergeCell ref="B100:B102"/>
    <mergeCell ref="C100:C102"/>
    <mergeCell ref="D100:D102"/>
    <mergeCell ref="E100:F102"/>
    <mergeCell ref="D97:D99"/>
    <mergeCell ref="E97:F99"/>
    <mergeCell ref="G97:H99"/>
    <mergeCell ref="B109:B117"/>
    <mergeCell ref="C109:C117"/>
    <mergeCell ref="D109:D111"/>
    <mergeCell ref="E109:F111"/>
    <mergeCell ref="G109:H111"/>
    <mergeCell ref="L88:L90"/>
    <mergeCell ref="M88:M90"/>
    <mergeCell ref="T88:T90"/>
    <mergeCell ref="U88:U90"/>
    <mergeCell ref="V88:V90"/>
    <mergeCell ref="W88:W90"/>
    <mergeCell ref="N89:O89"/>
    <mergeCell ref="N90:O90"/>
    <mergeCell ref="D88:D90"/>
    <mergeCell ref="E88:F90"/>
    <mergeCell ref="G88:H90"/>
    <mergeCell ref="I88:I90"/>
    <mergeCell ref="J88:J90"/>
    <mergeCell ref="K88:K90"/>
    <mergeCell ref="K82:K84"/>
    <mergeCell ref="L82:L84"/>
    <mergeCell ref="L85:L87"/>
    <mergeCell ref="M85:M87"/>
    <mergeCell ref="T85:T87"/>
    <mergeCell ref="U85:U87"/>
    <mergeCell ref="V85:V87"/>
    <mergeCell ref="W85:W87"/>
    <mergeCell ref="N86:O86"/>
    <mergeCell ref="N87:O87"/>
    <mergeCell ref="V82:V84"/>
    <mergeCell ref="W82:W84"/>
    <mergeCell ref="N83:O83"/>
    <mergeCell ref="N84:O84"/>
    <mergeCell ref="M82:M84"/>
    <mergeCell ref="T82:T84"/>
    <mergeCell ref="U82:U84"/>
    <mergeCell ref="U76:U78"/>
    <mergeCell ref="V79:V81"/>
    <mergeCell ref="W79:W81"/>
    <mergeCell ref="N80:O80"/>
    <mergeCell ref="N81:O81"/>
    <mergeCell ref="B82:B90"/>
    <mergeCell ref="C82:C90"/>
    <mergeCell ref="D82:D84"/>
    <mergeCell ref="E82:F84"/>
    <mergeCell ref="G82:H84"/>
    <mergeCell ref="I82:I84"/>
    <mergeCell ref="J79:J81"/>
    <mergeCell ref="K79:K81"/>
    <mergeCell ref="L79:L81"/>
    <mergeCell ref="M79:M81"/>
    <mergeCell ref="T79:T81"/>
    <mergeCell ref="U79:U81"/>
    <mergeCell ref="D85:D87"/>
    <mergeCell ref="E85:F87"/>
    <mergeCell ref="G85:H87"/>
    <mergeCell ref="I85:I87"/>
    <mergeCell ref="J85:J87"/>
    <mergeCell ref="K85:K87"/>
    <mergeCell ref="J82:J84"/>
    <mergeCell ref="D79:D81"/>
    <mergeCell ref="E79:F81"/>
    <mergeCell ref="G79:H81"/>
    <mergeCell ref="I79:I81"/>
    <mergeCell ref="J76:J78"/>
    <mergeCell ref="K76:K78"/>
    <mergeCell ref="L76:L78"/>
    <mergeCell ref="M76:M78"/>
    <mergeCell ref="T76:T78"/>
    <mergeCell ref="V73:V75"/>
    <mergeCell ref="W73:W75"/>
    <mergeCell ref="N74:O74"/>
    <mergeCell ref="N75:O75"/>
    <mergeCell ref="B76:B78"/>
    <mergeCell ref="C76:C78"/>
    <mergeCell ref="D76:D78"/>
    <mergeCell ref="E76:F78"/>
    <mergeCell ref="G76:H78"/>
    <mergeCell ref="I76:I78"/>
    <mergeCell ref="J73:J75"/>
    <mergeCell ref="K73:K75"/>
    <mergeCell ref="L73:L75"/>
    <mergeCell ref="M73:M75"/>
    <mergeCell ref="T73:T75"/>
    <mergeCell ref="U73:U75"/>
    <mergeCell ref="B73:B75"/>
    <mergeCell ref="C73:C75"/>
    <mergeCell ref="D73:D75"/>
    <mergeCell ref="E73:F75"/>
    <mergeCell ref="G73:H75"/>
    <mergeCell ref="I73:I75"/>
    <mergeCell ref="V76:V78"/>
    <mergeCell ref="W76:W78"/>
    <mergeCell ref="T70:T72"/>
    <mergeCell ref="U70:U72"/>
    <mergeCell ref="V70:V72"/>
    <mergeCell ref="W70:W72"/>
    <mergeCell ref="N71:O71"/>
    <mergeCell ref="N72:O72"/>
    <mergeCell ref="W67:W69"/>
    <mergeCell ref="N68:O68"/>
    <mergeCell ref="N69:O69"/>
    <mergeCell ref="T67:T69"/>
    <mergeCell ref="U67:U69"/>
    <mergeCell ref="V67:V69"/>
    <mergeCell ref="W64:W66"/>
    <mergeCell ref="N65:O65"/>
    <mergeCell ref="N66:O66"/>
    <mergeCell ref="D67:D69"/>
    <mergeCell ref="E67:F69"/>
    <mergeCell ref="G67:H69"/>
    <mergeCell ref="I67:I69"/>
    <mergeCell ref="J67:J69"/>
    <mergeCell ref="I64:I66"/>
    <mergeCell ref="J64:J66"/>
    <mergeCell ref="K64:K66"/>
    <mergeCell ref="L64:L66"/>
    <mergeCell ref="M64:M66"/>
    <mergeCell ref="T64:T66"/>
    <mergeCell ref="K67:K69"/>
    <mergeCell ref="L67:L69"/>
    <mergeCell ref="M67:M69"/>
    <mergeCell ref="A64:A88"/>
    <mergeCell ref="B64:B72"/>
    <mergeCell ref="C64:C72"/>
    <mergeCell ref="D64:D66"/>
    <mergeCell ref="E64:F66"/>
    <mergeCell ref="G64:H66"/>
    <mergeCell ref="J61:J63"/>
    <mergeCell ref="K61:K63"/>
    <mergeCell ref="L61:L63"/>
    <mergeCell ref="D70:D72"/>
    <mergeCell ref="E70:F72"/>
    <mergeCell ref="G70:H72"/>
    <mergeCell ref="I70:I72"/>
    <mergeCell ref="J70:J72"/>
    <mergeCell ref="K70:K72"/>
    <mergeCell ref="L70:L72"/>
    <mergeCell ref="A28:A61"/>
    <mergeCell ref="B28:B36"/>
    <mergeCell ref="C28:C36"/>
    <mergeCell ref="D28:D30"/>
    <mergeCell ref="E28:F30"/>
    <mergeCell ref="G28:H30"/>
    <mergeCell ref="I28:I30"/>
    <mergeCell ref="B61:B63"/>
    <mergeCell ref="M70:M72"/>
    <mergeCell ref="N77:O77"/>
    <mergeCell ref="N78:O78"/>
    <mergeCell ref="B79:B81"/>
    <mergeCell ref="C79:C81"/>
    <mergeCell ref="M58:M60"/>
    <mergeCell ref="T58:T60"/>
    <mergeCell ref="U58:U60"/>
    <mergeCell ref="V58:V60"/>
    <mergeCell ref="E58:F60"/>
    <mergeCell ref="G58:H60"/>
    <mergeCell ref="I58:I60"/>
    <mergeCell ref="T61:T63"/>
    <mergeCell ref="U61:U63"/>
    <mergeCell ref="C61:C63"/>
    <mergeCell ref="D61:D63"/>
    <mergeCell ref="E61:F63"/>
    <mergeCell ref="G61:H63"/>
    <mergeCell ref="I61:I63"/>
    <mergeCell ref="U64:U66"/>
    <mergeCell ref="N62:O62"/>
    <mergeCell ref="N63:O63"/>
    <mergeCell ref="M61:M63"/>
    <mergeCell ref="V64:V66"/>
    <mergeCell ref="W58:W60"/>
    <mergeCell ref="N59:O59"/>
    <mergeCell ref="N60:O60"/>
    <mergeCell ref="V55:V57"/>
    <mergeCell ref="W55:W57"/>
    <mergeCell ref="N56:O56"/>
    <mergeCell ref="N57:O57"/>
    <mergeCell ref="M55:M57"/>
    <mergeCell ref="T55:T57"/>
    <mergeCell ref="U55:U57"/>
    <mergeCell ref="M52:M54"/>
    <mergeCell ref="T52:T54"/>
    <mergeCell ref="U52:U54"/>
    <mergeCell ref="V52:V54"/>
    <mergeCell ref="W52:W54"/>
    <mergeCell ref="N53:O53"/>
    <mergeCell ref="N54:O54"/>
    <mergeCell ref="V49:V51"/>
    <mergeCell ref="W49:W51"/>
    <mergeCell ref="N50:O50"/>
    <mergeCell ref="N51:O51"/>
    <mergeCell ref="M49:M51"/>
    <mergeCell ref="T49:T51"/>
    <mergeCell ref="U49:U51"/>
    <mergeCell ref="J52:J54"/>
    <mergeCell ref="K52:K54"/>
    <mergeCell ref="J49:J51"/>
    <mergeCell ref="K49:K51"/>
    <mergeCell ref="L49:L51"/>
    <mergeCell ref="L52:L54"/>
    <mergeCell ref="J58:J60"/>
    <mergeCell ref="K58:K60"/>
    <mergeCell ref="J55:J57"/>
    <mergeCell ref="K55:K57"/>
    <mergeCell ref="L55:L57"/>
    <mergeCell ref="L58:L60"/>
    <mergeCell ref="M46:M48"/>
    <mergeCell ref="T46:T48"/>
    <mergeCell ref="U46:U48"/>
    <mergeCell ref="N41:O41"/>
    <mergeCell ref="N42:O42"/>
    <mergeCell ref="M40:M42"/>
    <mergeCell ref="V46:V48"/>
    <mergeCell ref="W46:W48"/>
    <mergeCell ref="N47:O47"/>
    <mergeCell ref="N48:O48"/>
    <mergeCell ref="V43:V45"/>
    <mergeCell ref="W43:W45"/>
    <mergeCell ref="N44:O44"/>
    <mergeCell ref="N45:O45"/>
    <mergeCell ref="M43:M45"/>
    <mergeCell ref="T43:T45"/>
    <mergeCell ref="U43:U45"/>
    <mergeCell ref="B37:B39"/>
    <mergeCell ref="C37:C39"/>
    <mergeCell ref="D37:D39"/>
    <mergeCell ref="E37:F39"/>
    <mergeCell ref="G37:H39"/>
    <mergeCell ref="I37:I39"/>
    <mergeCell ref="D46:D48"/>
    <mergeCell ref="E46:F48"/>
    <mergeCell ref="G46:H48"/>
    <mergeCell ref="I46:I48"/>
    <mergeCell ref="N35:O35"/>
    <mergeCell ref="N36:O36"/>
    <mergeCell ref="D34:D36"/>
    <mergeCell ref="E34:F36"/>
    <mergeCell ref="G34:H36"/>
    <mergeCell ref="I34:I36"/>
    <mergeCell ref="J34:J36"/>
    <mergeCell ref="K34:K36"/>
    <mergeCell ref="V37:V39"/>
    <mergeCell ref="N38:O38"/>
    <mergeCell ref="N39:O39"/>
    <mergeCell ref="M37:M39"/>
    <mergeCell ref="T37:T39"/>
    <mergeCell ref="U37:U39"/>
    <mergeCell ref="L34:L36"/>
    <mergeCell ref="M34:M36"/>
    <mergeCell ref="J37:J39"/>
    <mergeCell ref="K37:K39"/>
    <mergeCell ref="L37:L39"/>
    <mergeCell ref="L25:L27"/>
    <mergeCell ref="M25:M27"/>
    <mergeCell ref="W31:W33"/>
    <mergeCell ref="N32:O32"/>
    <mergeCell ref="N33:O33"/>
    <mergeCell ref="V28:V30"/>
    <mergeCell ref="W28:W30"/>
    <mergeCell ref="N29:O29"/>
    <mergeCell ref="N30:O30"/>
    <mergeCell ref="T28:T30"/>
    <mergeCell ref="U28:U30"/>
    <mergeCell ref="B49:B60"/>
    <mergeCell ref="C49:C60"/>
    <mergeCell ref="D49:D51"/>
    <mergeCell ref="E49:F51"/>
    <mergeCell ref="G49:H51"/>
    <mergeCell ref="I49:I51"/>
    <mergeCell ref="D55:D57"/>
    <mergeCell ref="E55:F57"/>
    <mergeCell ref="G55:H57"/>
    <mergeCell ref="I55:I57"/>
    <mergeCell ref="D52:D54"/>
    <mergeCell ref="E52:F54"/>
    <mergeCell ref="G52:H54"/>
    <mergeCell ref="I52:I54"/>
    <mergeCell ref="D58:D60"/>
    <mergeCell ref="B43:B48"/>
    <mergeCell ref="C43:C48"/>
    <mergeCell ref="D43:D45"/>
    <mergeCell ref="E43:F45"/>
    <mergeCell ref="G43:H45"/>
    <mergeCell ref="I43:I45"/>
    <mergeCell ref="J40:J42"/>
    <mergeCell ref="K40:K42"/>
    <mergeCell ref="L40:L42"/>
    <mergeCell ref="B40:B42"/>
    <mergeCell ref="C40:C42"/>
    <mergeCell ref="D40:D42"/>
    <mergeCell ref="E40:F42"/>
    <mergeCell ref="G40:H42"/>
    <mergeCell ref="I40:I42"/>
    <mergeCell ref="J46:J48"/>
    <mergeCell ref="K46:K48"/>
    <mergeCell ref="J43:J45"/>
    <mergeCell ref="K43:K45"/>
    <mergeCell ref="L43:L45"/>
    <mergeCell ref="L46:L48"/>
    <mergeCell ref="B25:B27"/>
    <mergeCell ref="C25:C27"/>
    <mergeCell ref="D25:D27"/>
    <mergeCell ref="E25:F27"/>
    <mergeCell ref="G25:H27"/>
    <mergeCell ref="I25:I27"/>
    <mergeCell ref="D31:D33"/>
    <mergeCell ref="E31:F33"/>
    <mergeCell ref="G31:H33"/>
    <mergeCell ref="I31:I33"/>
    <mergeCell ref="J31:J33"/>
    <mergeCell ref="AI17:AK18"/>
    <mergeCell ref="BD17:BG17"/>
    <mergeCell ref="R17:R18"/>
    <mergeCell ref="S17:S18"/>
    <mergeCell ref="T17:T18"/>
    <mergeCell ref="U17:U18"/>
    <mergeCell ref="AA17:AC18"/>
    <mergeCell ref="AE17:AG18"/>
    <mergeCell ref="AM17:AO18"/>
    <mergeCell ref="J25:J27"/>
    <mergeCell ref="K25:K27"/>
    <mergeCell ref="K31:K33"/>
    <mergeCell ref="J28:J30"/>
    <mergeCell ref="K28:K30"/>
    <mergeCell ref="L28:L30"/>
    <mergeCell ref="L31:L33"/>
    <mergeCell ref="M31:M33"/>
    <mergeCell ref="M28:M30"/>
    <mergeCell ref="T31:T33"/>
    <mergeCell ref="U31:U33"/>
    <mergeCell ref="N26:O26"/>
    <mergeCell ref="N27:O27"/>
    <mergeCell ref="V31:V33"/>
    <mergeCell ref="B15:M15"/>
    <mergeCell ref="N15:O16"/>
    <mergeCell ref="P15:S16"/>
    <mergeCell ref="T15:U15"/>
    <mergeCell ref="V15:W15"/>
    <mergeCell ref="B16:B18"/>
    <mergeCell ref="C16:C18"/>
    <mergeCell ref="D16:D18"/>
    <mergeCell ref="E16:F18"/>
    <mergeCell ref="G16:H18"/>
    <mergeCell ref="I16:I18"/>
    <mergeCell ref="J16:J18"/>
    <mergeCell ref="K16:K18"/>
    <mergeCell ref="L16:L18"/>
    <mergeCell ref="M16:M18"/>
    <mergeCell ref="T16:U16"/>
    <mergeCell ref="N17:N18"/>
    <mergeCell ref="O17:O18"/>
    <mergeCell ref="P17:P18"/>
    <mergeCell ref="Q17:Q18"/>
    <mergeCell ref="B6:W6"/>
    <mergeCell ref="C7:D7"/>
    <mergeCell ref="F7:G7"/>
    <mergeCell ref="I7:O7"/>
    <mergeCell ref="P7:S7"/>
    <mergeCell ref="T7:W7"/>
    <mergeCell ref="B8:W8"/>
    <mergeCell ref="B9:E9"/>
    <mergeCell ref="F9:I9"/>
    <mergeCell ref="J9:T9"/>
    <mergeCell ref="U9:W9"/>
    <mergeCell ref="C10:E10"/>
    <mergeCell ref="F10:I10"/>
    <mergeCell ref="K10:T10"/>
    <mergeCell ref="U10:W11"/>
    <mergeCell ref="C11:E11"/>
    <mergeCell ref="B13:M13"/>
    <mergeCell ref="N13:W13"/>
    <mergeCell ref="C14:D14"/>
    <mergeCell ref="F14:G14"/>
    <mergeCell ref="I14:M14"/>
    <mergeCell ref="N14:O14"/>
    <mergeCell ref="P14:R14"/>
    <mergeCell ref="T14:W14"/>
    <mergeCell ref="F11:I11"/>
    <mergeCell ref="K11:T11"/>
    <mergeCell ref="C12:E12"/>
    <mergeCell ref="F12:I12"/>
    <mergeCell ref="K12:T12"/>
    <mergeCell ref="U12:W12"/>
    <mergeCell ref="C19:C24"/>
    <mergeCell ref="B19:B24"/>
    <mergeCell ref="AK203:AM208"/>
    <mergeCell ref="V187:V189"/>
    <mergeCell ref="D22:D24"/>
    <mergeCell ref="E22:F24"/>
    <mergeCell ref="G22:H24"/>
    <mergeCell ref="I22:I24"/>
    <mergeCell ref="J22:J24"/>
    <mergeCell ref="K22:K24"/>
    <mergeCell ref="L22:L24"/>
    <mergeCell ref="M22:M24"/>
    <mergeCell ref="N23:O23"/>
    <mergeCell ref="N24:O24"/>
    <mergeCell ref="D19:D21"/>
    <mergeCell ref="E19:F21"/>
    <mergeCell ref="G19:H21"/>
    <mergeCell ref="I19:I21"/>
    <mergeCell ref="J19:J21"/>
    <mergeCell ref="K19:K21"/>
    <mergeCell ref="L19:L21"/>
    <mergeCell ref="M19:M21"/>
    <mergeCell ref="N20:O20"/>
    <mergeCell ref="N21:O21"/>
    <mergeCell ref="AA228:AH228"/>
    <mergeCell ref="T19:T21"/>
    <mergeCell ref="T22:T24"/>
    <mergeCell ref="U19:U21"/>
    <mergeCell ref="U22:U24"/>
    <mergeCell ref="V19:V21"/>
    <mergeCell ref="W19:W21"/>
    <mergeCell ref="V22:V24"/>
    <mergeCell ref="W22:W24"/>
    <mergeCell ref="V25:V27"/>
    <mergeCell ref="W25:W27"/>
    <mergeCell ref="T25:T27"/>
    <mergeCell ref="U25:U27"/>
    <mergeCell ref="T34:T36"/>
    <mergeCell ref="U34:U36"/>
    <mergeCell ref="V34:V36"/>
    <mergeCell ref="W34:W36"/>
    <mergeCell ref="W37:W39"/>
    <mergeCell ref="V40:V42"/>
    <mergeCell ref="W40:W42"/>
    <mergeCell ref="T40:T42"/>
    <mergeCell ref="U40:U42"/>
    <mergeCell ref="V61:V63"/>
    <mergeCell ref="W61:W6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F79"/>
  <sheetViews>
    <sheetView workbookViewId="0">
      <selection activeCell="B13" sqref="B13:M13"/>
    </sheetView>
  </sheetViews>
  <sheetFormatPr baseColWidth="10" defaultRowHeight="15" x14ac:dyDescent="0.25"/>
  <cols>
    <col min="1" max="1" width="2" style="82" customWidth="1"/>
    <col min="2" max="2" width="12" style="82" customWidth="1"/>
    <col min="3" max="3" width="18.85546875" style="82" customWidth="1"/>
    <col min="4" max="4" width="19.42578125" style="82" customWidth="1"/>
    <col min="5" max="5" width="8.85546875" style="82" customWidth="1"/>
    <col min="6" max="8" width="11.42578125" style="82"/>
    <col min="9" max="9" width="9" style="82" customWidth="1"/>
    <col min="10" max="10" width="8.28515625" style="82" bestFit="1" customWidth="1"/>
    <col min="11" max="11" width="9.5703125" style="82" bestFit="1" customWidth="1"/>
    <col min="12" max="13" width="9.85546875" style="82" customWidth="1"/>
    <col min="14" max="14" width="5.7109375" style="82" bestFit="1" customWidth="1"/>
    <col min="15" max="15" width="5.28515625" style="82" customWidth="1"/>
    <col min="16" max="19" width="8.5703125" style="82" customWidth="1"/>
    <col min="20" max="21" width="7.28515625" style="82" customWidth="1"/>
    <col min="22" max="22" width="6.7109375" style="82" customWidth="1"/>
    <col min="23" max="23" width="8.28515625" style="82" customWidth="1"/>
    <col min="24" max="24" width="11.42578125" style="82" customWidth="1"/>
    <col min="25" max="25" width="6.140625" style="82" hidden="1" customWidth="1"/>
    <col min="26" max="26" width="8.28515625" style="82" hidden="1" customWidth="1"/>
    <col min="27" max="27" width="7.85546875" style="82" hidden="1" customWidth="1"/>
    <col min="28" max="28" width="9.7109375" style="82" hidden="1" customWidth="1"/>
    <col min="29" max="29" width="8.85546875" style="82" hidden="1" customWidth="1"/>
    <col min="30" max="30" width="10.140625" style="82" hidden="1" customWidth="1"/>
    <col min="31" max="31" width="7.28515625" style="82" hidden="1" customWidth="1"/>
    <col min="32" max="32" width="7.85546875" style="82" hidden="1" customWidth="1"/>
    <col min="33" max="33" width="9.7109375" style="82" hidden="1" customWidth="1"/>
    <col min="34" max="34" width="8.7109375" style="82" hidden="1" customWidth="1"/>
    <col min="35" max="35" width="10" style="82" hidden="1" customWidth="1"/>
    <col min="36" max="36" width="8.42578125" style="82" hidden="1" customWidth="1"/>
    <col min="37" max="37" width="6.42578125" style="82" hidden="1" customWidth="1"/>
    <col min="38" max="38" width="8.7109375" style="82" hidden="1" customWidth="1"/>
    <col min="39" max="39" width="9.140625" style="82" hidden="1" customWidth="1"/>
    <col min="40" max="40" width="9.85546875" style="82" hidden="1" customWidth="1"/>
    <col min="41" max="41" width="6" style="82" hidden="1" customWidth="1"/>
    <col min="42" max="42" width="6.42578125" style="82" hidden="1" customWidth="1"/>
    <col min="43" max="43" width="8" style="82" hidden="1" customWidth="1"/>
    <col min="44" max="51" width="11.42578125" style="82" hidden="1" customWidth="1"/>
    <col min="52" max="59" width="11.42578125" style="82" customWidth="1"/>
    <col min="60" max="16384" width="11.42578125" style="82"/>
  </cols>
  <sheetData>
    <row r="1" spans="2:47" x14ac:dyDescent="0.25">
      <c r="B1" s="82">
        <v>1</v>
      </c>
      <c r="C1" s="82">
        <v>2</v>
      </c>
      <c r="D1" s="82">
        <v>3</v>
      </c>
      <c r="E1" s="82">
        <v>4</v>
      </c>
      <c r="F1" s="82">
        <v>5</v>
      </c>
      <c r="G1" s="82">
        <v>6</v>
      </c>
      <c r="H1" s="82">
        <v>7</v>
      </c>
      <c r="I1" s="82">
        <v>8</v>
      </c>
      <c r="J1" s="82">
        <v>9</v>
      </c>
      <c r="K1" s="82">
        <v>10</v>
      </c>
      <c r="N1" s="82">
        <v>11</v>
      </c>
      <c r="P1" s="82">
        <v>12</v>
      </c>
      <c r="Q1" s="82">
        <v>13</v>
      </c>
      <c r="R1" s="82">
        <v>14</v>
      </c>
      <c r="S1" s="82">
        <v>15</v>
      </c>
      <c r="T1" s="82">
        <v>16</v>
      </c>
      <c r="U1" s="82">
        <v>17</v>
      </c>
      <c r="W1" s="82">
        <v>18</v>
      </c>
    </row>
    <row r="4" spans="2:47" x14ac:dyDescent="0.25">
      <c r="B4" s="398" t="s">
        <v>119</v>
      </c>
      <c r="C4" s="398"/>
      <c r="D4" s="398"/>
      <c r="E4" s="398"/>
      <c r="F4" s="398"/>
      <c r="G4" s="398"/>
      <c r="H4" s="398"/>
      <c r="I4" s="398"/>
      <c r="J4" s="398"/>
      <c r="K4" s="398"/>
      <c r="L4" s="398"/>
      <c r="M4" s="398"/>
      <c r="N4" s="398"/>
      <c r="O4" s="398"/>
      <c r="P4" s="398"/>
      <c r="Q4" s="398"/>
      <c r="R4" s="398"/>
      <c r="S4" s="398"/>
      <c r="T4" s="398"/>
      <c r="U4" s="398"/>
      <c r="V4" s="398"/>
      <c r="W4" s="398"/>
    </row>
    <row r="6" spans="2:47" ht="15.75" thickBot="1" x14ac:dyDescent="0.3">
      <c r="B6" s="398" t="s">
        <v>482</v>
      </c>
      <c r="C6" s="398"/>
      <c r="D6" s="398"/>
      <c r="E6" s="398"/>
      <c r="F6" s="398"/>
      <c r="G6" s="398"/>
      <c r="H6" s="398"/>
      <c r="I6" s="398"/>
      <c r="J6" s="398"/>
      <c r="K6" s="398"/>
      <c r="L6" s="398"/>
      <c r="M6" s="398"/>
      <c r="N6" s="398"/>
      <c r="O6" s="398"/>
      <c r="P6" s="398"/>
      <c r="Q6" s="398"/>
      <c r="R6" s="398"/>
      <c r="S6" s="398"/>
      <c r="T6" s="398"/>
      <c r="U6" s="398"/>
      <c r="V6" s="398"/>
      <c r="W6" s="398"/>
    </row>
    <row r="7" spans="2:47" ht="42" customHeight="1" thickBot="1" x14ac:dyDescent="0.3">
      <c r="B7" s="83" t="s">
        <v>121</v>
      </c>
      <c r="C7" s="507" t="s">
        <v>122</v>
      </c>
      <c r="D7" s="509"/>
      <c r="E7" s="83" t="s">
        <v>123</v>
      </c>
      <c r="F7" s="507" t="s">
        <v>124</v>
      </c>
      <c r="G7" s="509"/>
      <c r="H7" s="83" t="s">
        <v>125</v>
      </c>
      <c r="I7" s="498" t="s">
        <v>126</v>
      </c>
      <c r="J7" s="499"/>
      <c r="K7" s="499"/>
      <c r="L7" s="499"/>
      <c r="M7" s="499"/>
      <c r="N7" s="499"/>
      <c r="O7" s="500"/>
      <c r="P7" s="525" t="s">
        <v>127</v>
      </c>
      <c r="Q7" s="525"/>
      <c r="R7" s="525"/>
      <c r="S7" s="525"/>
      <c r="T7" s="526" t="s">
        <v>483</v>
      </c>
      <c r="U7" s="527"/>
      <c r="V7" s="527"/>
      <c r="W7" s="528"/>
    </row>
    <row r="8" spans="2:47" ht="15.75" thickBot="1" x14ac:dyDescent="0.3">
      <c r="B8" s="529" t="s">
        <v>129</v>
      </c>
      <c r="C8" s="529"/>
      <c r="D8" s="529"/>
      <c r="E8" s="529"/>
      <c r="F8" s="529"/>
      <c r="G8" s="529"/>
      <c r="H8" s="529"/>
      <c r="I8" s="529"/>
      <c r="J8" s="529"/>
      <c r="K8" s="529"/>
      <c r="L8" s="529"/>
      <c r="M8" s="529"/>
      <c r="N8" s="529"/>
      <c r="O8" s="529"/>
      <c r="P8" s="529"/>
      <c r="Q8" s="529"/>
      <c r="R8" s="529"/>
      <c r="S8" s="529"/>
      <c r="T8" s="529"/>
      <c r="U8" s="529"/>
      <c r="V8" s="529"/>
      <c r="W8" s="529"/>
    </row>
    <row r="9" spans="2:47" ht="15.75" thickBot="1" x14ac:dyDescent="0.3">
      <c r="B9" s="530" t="s">
        <v>130</v>
      </c>
      <c r="C9" s="530"/>
      <c r="D9" s="530"/>
      <c r="E9" s="530"/>
      <c r="F9" s="531" t="s">
        <v>131</v>
      </c>
      <c r="G9" s="531"/>
      <c r="H9" s="531"/>
      <c r="I9" s="531"/>
      <c r="J9" s="510" t="s">
        <v>132</v>
      </c>
      <c r="K9" s="511"/>
      <c r="L9" s="511"/>
      <c r="M9" s="511"/>
      <c r="N9" s="511"/>
      <c r="O9" s="511"/>
      <c r="P9" s="511"/>
      <c r="Q9" s="511"/>
      <c r="R9" s="511"/>
      <c r="S9" s="511"/>
      <c r="T9" s="512"/>
      <c r="U9" s="510" t="s">
        <v>133</v>
      </c>
      <c r="V9" s="511"/>
      <c r="W9" s="512"/>
    </row>
    <row r="10" spans="2:47" ht="18" customHeight="1" thickBot="1" x14ac:dyDescent="0.3">
      <c r="B10" s="84" t="s">
        <v>134</v>
      </c>
      <c r="C10" s="486" t="s">
        <v>135</v>
      </c>
      <c r="D10" s="497"/>
      <c r="E10" s="487"/>
      <c r="F10" s="498" t="s">
        <v>136</v>
      </c>
      <c r="G10" s="499"/>
      <c r="H10" s="499"/>
      <c r="I10" s="500"/>
      <c r="J10" s="85" t="s">
        <v>5</v>
      </c>
      <c r="K10" s="498" t="s">
        <v>484</v>
      </c>
      <c r="L10" s="499"/>
      <c r="M10" s="499"/>
      <c r="N10" s="499"/>
      <c r="O10" s="499"/>
      <c r="P10" s="499"/>
      <c r="Q10" s="499"/>
      <c r="R10" s="499"/>
      <c r="S10" s="499"/>
      <c r="T10" s="500"/>
      <c r="U10" s="501" t="s">
        <v>138</v>
      </c>
      <c r="V10" s="502"/>
      <c r="W10" s="503"/>
    </row>
    <row r="11" spans="2:47" ht="25.5" customHeight="1" thickBot="1" x14ac:dyDescent="0.3">
      <c r="B11" s="84" t="s">
        <v>139</v>
      </c>
      <c r="C11" s="507" t="s">
        <v>140</v>
      </c>
      <c r="D11" s="508"/>
      <c r="E11" s="509"/>
      <c r="F11" s="498" t="s">
        <v>141</v>
      </c>
      <c r="G11" s="499"/>
      <c r="H11" s="499"/>
      <c r="I11" s="500"/>
      <c r="J11" s="85" t="s">
        <v>6</v>
      </c>
      <c r="K11" s="507" t="s">
        <v>485</v>
      </c>
      <c r="L11" s="508"/>
      <c r="M11" s="508"/>
      <c r="N11" s="508"/>
      <c r="O11" s="508"/>
      <c r="P11" s="508"/>
      <c r="Q11" s="508"/>
      <c r="R11" s="508"/>
      <c r="S11" s="508"/>
      <c r="T11" s="509"/>
      <c r="U11" s="504"/>
      <c r="V11" s="505"/>
      <c r="W11" s="506"/>
    </row>
    <row r="12" spans="2:47" ht="50.25" customHeight="1" thickBot="1" x14ac:dyDescent="0.3">
      <c r="B12" s="85" t="s">
        <v>6</v>
      </c>
      <c r="C12" s="507" t="s">
        <v>143</v>
      </c>
      <c r="D12" s="508"/>
      <c r="E12" s="509"/>
      <c r="F12" s="507" t="s">
        <v>144</v>
      </c>
      <c r="G12" s="508"/>
      <c r="H12" s="508"/>
      <c r="I12" s="509"/>
      <c r="J12" s="85" t="s">
        <v>145</v>
      </c>
      <c r="K12" s="486" t="s">
        <v>486</v>
      </c>
      <c r="L12" s="497"/>
      <c r="M12" s="497"/>
      <c r="N12" s="497"/>
      <c r="O12" s="497"/>
      <c r="P12" s="497"/>
      <c r="Q12" s="497"/>
      <c r="R12" s="497"/>
      <c r="S12" s="497"/>
      <c r="T12" s="487"/>
      <c r="U12" s="521" t="s">
        <v>147</v>
      </c>
      <c r="V12" s="522"/>
      <c r="W12" s="523"/>
    </row>
    <row r="13" spans="2:47" ht="15.75" thickBot="1" x14ac:dyDescent="0.3">
      <c r="B13" s="510" t="s">
        <v>150</v>
      </c>
      <c r="C13" s="511"/>
      <c r="D13" s="511"/>
      <c r="E13" s="511"/>
      <c r="F13" s="511"/>
      <c r="G13" s="511"/>
      <c r="H13" s="511"/>
      <c r="I13" s="511"/>
      <c r="J13" s="511"/>
      <c r="K13" s="511"/>
      <c r="L13" s="511"/>
      <c r="M13" s="512"/>
      <c r="N13" s="510" t="s">
        <v>151</v>
      </c>
      <c r="O13" s="511"/>
      <c r="P13" s="511"/>
      <c r="Q13" s="511"/>
      <c r="R13" s="511"/>
      <c r="S13" s="511"/>
      <c r="T13" s="511"/>
      <c r="U13" s="511"/>
      <c r="V13" s="511"/>
      <c r="W13" s="512"/>
    </row>
    <row r="14" spans="2:47" ht="15.75" thickBot="1" x14ac:dyDescent="0.3">
      <c r="B14" s="89" t="s">
        <v>152</v>
      </c>
      <c r="C14" s="513" t="s">
        <v>153</v>
      </c>
      <c r="D14" s="514"/>
      <c r="E14" s="89" t="s">
        <v>154</v>
      </c>
      <c r="F14" s="513" t="s">
        <v>155</v>
      </c>
      <c r="G14" s="514"/>
      <c r="H14" s="89" t="s">
        <v>156</v>
      </c>
      <c r="I14" s="515" t="s">
        <v>157</v>
      </c>
      <c r="J14" s="516"/>
      <c r="K14" s="516"/>
      <c r="L14" s="516"/>
      <c r="M14" s="517"/>
      <c r="N14" s="518" t="s">
        <v>158</v>
      </c>
      <c r="O14" s="519"/>
      <c r="P14" s="513" t="s">
        <v>159</v>
      </c>
      <c r="Q14" s="520"/>
      <c r="R14" s="514"/>
      <c r="S14" s="89" t="s">
        <v>160</v>
      </c>
      <c r="T14" s="513" t="s">
        <v>161</v>
      </c>
      <c r="U14" s="520"/>
      <c r="V14" s="520"/>
      <c r="W14" s="514"/>
      <c r="AA14" s="401" t="s">
        <v>487</v>
      </c>
      <c r="AB14" s="401"/>
      <c r="AC14" s="401"/>
      <c r="AD14" s="401"/>
      <c r="AF14" s="401" t="s">
        <v>488</v>
      </c>
      <c r="AG14" s="401"/>
      <c r="AH14" s="401"/>
      <c r="AI14" s="401"/>
      <c r="AK14" s="401" t="s">
        <v>489</v>
      </c>
      <c r="AL14" s="401"/>
      <c r="AM14" s="401"/>
      <c r="AN14" s="401"/>
      <c r="AO14" s="80"/>
      <c r="AP14" s="401" t="s">
        <v>490</v>
      </c>
      <c r="AQ14" s="401"/>
      <c r="AR14" s="401"/>
      <c r="AS14" s="401"/>
      <c r="AT14" s="80"/>
      <c r="AU14" s="82" t="s">
        <v>491</v>
      </c>
    </row>
    <row r="15" spans="2:47" ht="15.75" thickBot="1" x14ac:dyDescent="0.3">
      <c r="B15" s="532" t="s">
        <v>162</v>
      </c>
      <c r="C15" s="533"/>
      <c r="D15" s="533"/>
      <c r="E15" s="533"/>
      <c r="F15" s="533"/>
      <c r="G15" s="533"/>
      <c r="H15" s="533"/>
      <c r="I15" s="533"/>
      <c r="J15" s="533"/>
      <c r="K15" s="533"/>
      <c r="L15" s="533"/>
      <c r="M15" s="534"/>
      <c r="N15" s="535" t="s">
        <v>163</v>
      </c>
      <c r="O15" s="536"/>
      <c r="P15" s="539" t="s">
        <v>164</v>
      </c>
      <c r="Q15" s="540"/>
      <c r="R15" s="540"/>
      <c r="S15" s="540"/>
      <c r="T15" s="531" t="s">
        <v>165</v>
      </c>
      <c r="U15" s="531"/>
      <c r="V15" s="510" t="s">
        <v>166</v>
      </c>
      <c r="W15" s="512"/>
      <c r="Y15" s="90" t="s">
        <v>167</v>
      </c>
      <c r="Z15" s="90" t="s">
        <v>168</v>
      </c>
    </row>
    <row r="16" spans="2:47" ht="18.75" customHeight="1" thickBot="1" x14ac:dyDescent="0.3">
      <c r="B16" s="469" t="s">
        <v>3</v>
      </c>
      <c r="C16" s="469" t="s">
        <v>6</v>
      </c>
      <c r="D16" s="469" t="s">
        <v>169</v>
      </c>
      <c r="E16" s="488" t="s">
        <v>170</v>
      </c>
      <c r="F16" s="489"/>
      <c r="G16" s="488" t="s">
        <v>171</v>
      </c>
      <c r="H16" s="489"/>
      <c r="I16" s="469" t="s">
        <v>172</v>
      </c>
      <c r="J16" s="469" t="s">
        <v>173</v>
      </c>
      <c r="K16" s="469" t="s">
        <v>9</v>
      </c>
      <c r="L16" s="469" t="s">
        <v>11</v>
      </c>
      <c r="M16" s="469" t="s">
        <v>174</v>
      </c>
      <c r="N16" s="537"/>
      <c r="O16" s="538"/>
      <c r="P16" s="541"/>
      <c r="Q16" s="542"/>
      <c r="R16" s="542"/>
      <c r="S16" s="542"/>
      <c r="T16" s="531" t="s">
        <v>492</v>
      </c>
      <c r="U16" s="510"/>
      <c r="V16" s="91" t="s">
        <v>35</v>
      </c>
      <c r="W16" s="92" t="s">
        <v>176</v>
      </c>
    </row>
    <row r="17" spans="2:49" ht="18.75" customHeight="1" x14ac:dyDescent="0.25">
      <c r="B17" s="470"/>
      <c r="C17" s="470"/>
      <c r="D17" s="470"/>
      <c r="E17" s="490"/>
      <c r="F17" s="491"/>
      <c r="G17" s="490"/>
      <c r="H17" s="491"/>
      <c r="I17" s="470"/>
      <c r="J17" s="470"/>
      <c r="K17" s="470"/>
      <c r="L17" s="470"/>
      <c r="M17" s="470"/>
      <c r="N17" s="494" t="s">
        <v>177</v>
      </c>
      <c r="O17" s="494" t="s">
        <v>178</v>
      </c>
      <c r="P17" s="494" t="s">
        <v>179</v>
      </c>
      <c r="Q17" s="494" t="s">
        <v>180</v>
      </c>
      <c r="R17" s="494" t="s">
        <v>181</v>
      </c>
      <c r="S17" s="494" t="s">
        <v>182</v>
      </c>
      <c r="T17" s="494" t="s">
        <v>183</v>
      </c>
      <c r="U17" s="555" t="s">
        <v>27</v>
      </c>
      <c r="V17" s="93" t="s">
        <v>36</v>
      </c>
      <c r="W17" s="94" t="s">
        <v>493</v>
      </c>
    </row>
    <row r="18" spans="2:49" ht="15.75" thickBot="1" x14ac:dyDescent="0.3">
      <c r="B18" s="471"/>
      <c r="C18" s="471"/>
      <c r="D18" s="471"/>
      <c r="E18" s="492"/>
      <c r="F18" s="493"/>
      <c r="G18" s="492"/>
      <c r="H18" s="493"/>
      <c r="I18" s="471"/>
      <c r="J18" s="471"/>
      <c r="K18" s="471"/>
      <c r="L18" s="471"/>
      <c r="M18" s="471"/>
      <c r="N18" s="496"/>
      <c r="O18" s="496"/>
      <c r="P18" s="496"/>
      <c r="Q18" s="496"/>
      <c r="R18" s="496"/>
      <c r="S18" s="496"/>
      <c r="T18" s="496"/>
      <c r="U18" s="556"/>
      <c r="V18" s="96" t="s">
        <v>37</v>
      </c>
      <c r="W18" s="97" t="s">
        <v>494</v>
      </c>
    </row>
    <row r="19" spans="2:49" ht="24.95" customHeight="1" thickBot="1" x14ac:dyDescent="0.3">
      <c r="B19" s="472" t="s">
        <v>200</v>
      </c>
      <c r="C19" s="479" t="s">
        <v>201</v>
      </c>
      <c r="D19" s="479" t="s">
        <v>202</v>
      </c>
      <c r="E19" s="482" t="s">
        <v>203</v>
      </c>
      <c r="F19" s="483"/>
      <c r="G19" s="488" t="s">
        <v>204</v>
      </c>
      <c r="H19" s="489"/>
      <c r="I19" s="494" t="s">
        <v>205</v>
      </c>
      <c r="J19" s="494" t="s">
        <v>206</v>
      </c>
      <c r="K19" s="494" t="s">
        <v>10</v>
      </c>
      <c r="L19" s="494" t="s">
        <v>12</v>
      </c>
      <c r="M19" s="494" t="s">
        <v>19</v>
      </c>
      <c r="N19" s="371">
        <v>2021</v>
      </c>
      <c r="O19" s="98">
        <v>3.2</v>
      </c>
      <c r="P19" s="363">
        <v>3.5</v>
      </c>
      <c r="Q19" s="98">
        <v>3.5</v>
      </c>
      <c r="R19" s="98">
        <f>+AN19</f>
        <v>0</v>
      </c>
      <c r="S19" s="98">
        <f>+AT19</f>
        <v>0</v>
      </c>
      <c r="T19" s="472">
        <f>+AA19</f>
        <v>64</v>
      </c>
      <c r="U19" s="442">
        <f>+P21</f>
        <v>3.2462262619704596</v>
      </c>
      <c r="V19" s="808" t="s">
        <v>35</v>
      </c>
      <c r="W19" s="448">
        <f>+U19/P19-1</f>
        <v>-7.2506782294154415E-2</v>
      </c>
      <c r="Y19" s="82">
        <v>2</v>
      </c>
      <c r="Z19" s="82">
        <v>17</v>
      </c>
      <c r="AA19" s="82">
        <v>64</v>
      </c>
      <c r="AB19" s="82">
        <f>1971520/100000</f>
        <v>19.715199999999999</v>
      </c>
      <c r="AD19" s="99">
        <f>+AA19/AB19</f>
        <v>3.2462262619704596</v>
      </c>
      <c r="AF19" s="99">
        <v>65</v>
      </c>
      <c r="AG19" s="99">
        <f>1971520/100000</f>
        <v>19.715199999999999</v>
      </c>
      <c r="AI19" s="99">
        <f>+AF19/AG19</f>
        <v>3.2969485473137481</v>
      </c>
      <c r="AK19" s="99"/>
      <c r="AL19" s="99">
        <f>1971520/100000</f>
        <v>19.715199999999999</v>
      </c>
      <c r="AN19" s="99">
        <f>+AK19/AL19</f>
        <v>0</v>
      </c>
      <c r="AQ19" s="99"/>
      <c r="AR19" s="99">
        <f>1971520/100000</f>
        <v>19.715199999999999</v>
      </c>
      <c r="AT19" s="99">
        <f>+AQ19/AR19</f>
        <v>0</v>
      </c>
    </row>
    <row r="20" spans="2:49" ht="24.95" customHeight="1" thickBot="1" x14ac:dyDescent="0.3">
      <c r="B20" s="473"/>
      <c r="C20" s="480"/>
      <c r="D20" s="480"/>
      <c r="E20" s="484"/>
      <c r="F20" s="485"/>
      <c r="G20" s="490"/>
      <c r="H20" s="491"/>
      <c r="I20" s="495"/>
      <c r="J20" s="495"/>
      <c r="K20" s="495"/>
      <c r="L20" s="495"/>
      <c r="M20" s="495"/>
      <c r="N20" s="811" t="s">
        <v>207</v>
      </c>
      <c r="O20" s="812"/>
      <c r="P20" s="103">
        <v>64</v>
      </c>
      <c r="Q20" s="98">
        <v>65</v>
      </c>
      <c r="R20" s="98"/>
      <c r="S20" s="98"/>
      <c r="T20" s="473"/>
      <c r="U20" s="443"/>
      <c r="V20" s="809"/>
      <c r="W20" s="449"/>
      <c r="AD20" s="99"/>
      <c r="AF20" s="99"/>
      <c r="AG20" s="99"/>
      <c r="AI20" s="99"/>
      <c r="AK20" s="99"/>
      <c r="AL20" s="99"/>
      <c r="AN20" s="99"/>
      <c r="AQ20" s="99"/>
      <c r="AR20" s="99"/>
      <c r="AT20" s="99"/>
    </row>
    <row r="21" spans="2:49" ht="24.95" customHeight="1" thickBot="1" x14ac:dyDescent="0.3">
      <c r="B21" s="473"/>
      <c r="C21" s="480"/>
      <c r="D21" s="480"/>
      <c r="E21" s="486"/>
      <c r="F21" s="487"/>
      <c r="G21" s="492"/>
      <c r="H21" s="493"/>
      <c r="I21" s="496"/>
      <c r="J21" s="496"/>
      <c r="K21" s="496"/>
      <c r="L21" s="496"/>
      <c r="M21" s="496"/>
      <c r="N21" s="811" t="s">
        <v>208</v>
      </c>
      <c r="O21" s="812"/>
      <c r="P21" s="363">
        <f>+AD19</f>
        <v>3.2462262619704596</v>
      </c>
      <c r="Q21" s="363">
        <f>+AI19</f>
        <v>3.2969485473137481</v>
      </c>
      <c r="R21" s="98"/>
      <c r="S21" s="98"/>
      <c r="T21" s="474"/>
      <c r="U21" s="444"/>
      <c r="V21" s="810"/>
      <c r="W21" s="450"/>
      <c r="AD21" s="99"/>
      <c r="AF21" s="99"/>
      <c r="AG21" s="99"/>
      <c r="AI21" s="99"/>
      <c r="AK21" s="99"/>
      <c r="AL21" s="99"/>
      <c r="AN21" s="99"/>
      <c r="AQ21" s="99"/>
      <c r="AR21" s="99"/>
      <c r="AT21" s="99"/>
    </row>
    <row r="22" spans="2:49" ht="24.95" customHeight="1" thickBot="1" x14ac:dyDescent="0.3">
      <c r="B22" s="474"/>
      <c r="C22" s="480"/>
      <c r="D22" s="480" t="s">
        <v>495</v>
      </c>
      <c r="E22" s="482" t="s">
        <v>496</v>
      </c>
      <c r="F22" s="483"/>
      <c r="G22" s="488" t="s">
        <v>497</v>
      </c>
      <c r="H22" s="489"/>
      <c r="I22" s="494" t="s">
        <v>205</v>
      </c>
      <c r="J22" s="494" t="s">
        <v>212</v>
      </c>
      <c r="K22" s="494" t="s">
        <v>10</v>
      </c>
      <c r="L22" s="494" t="s">
        <v>12</v>
      </c>
      <c r="M22" s="494" t="s">
        <v>19</v>
      </c>
      <c r="N22" s="85">
        <v>2021</v>
      </c>
      <c r="O22" s="98">
        <v>0.25</v>
      </c>
      <c r="P22" s="363">
        <v>0.25</v>
      </c>
      <c r="Q22" s="363">
        <v>0.25</v>
      </c>
      <c r="R22" s="363">
        <v>0.25</v>
      </c>
      <c r="S22" s="363">
        <v>0.25</v>
      </c>
      <c r="T22" s="472">
        <f>+AA22</f>
        <v>5</v>
      </c>
      <c r="U22" s="442">
        <f>+P24</f>
        <v>0.25361142671644216</v>
      </c>
      <c r="V22" s="808" t="s">
        <v>35</v>
      </c>
      <c r="W22" s="448">
        <f>+U22/P22-1</f>
        <v>1.4445706865768626E-2</v>
      </c>
      <c r="AA22" s="99">
        <v>5</v>
      </c>
      <c r="AB22" s="99">
        <f>1971520/100000</f>
        <v>19.715199999999999</v>
      </c>
      <c r="AC22" s="99"/>
      <c r="AD22" s="99">
        <f>+AA22/AB22</f>
        <v>0.25361142671644216</v>
      </c>
      <c r="AE22" s="99"/>
      <c r="AF22" s="99">
        <v>5</v>
      </c>
      <c r="AG22" s="99">
        <f>1971520/100000</f>
        <v>19.715199999999999</v>
      </c>
      <c r="AH22" s="99"/>
      <c r="AI22" s="99">
        <f>+AF22/AG22</f>
        <v>0.25361142671644216</v>
      </c>
      <c r="AJ22" s="99"/>
      <c r="AK22" s="99"/>
      <c r="AL22" s="99">
        <f>1971520/100000</f>
        <v>19.715199999999999</v>
      </c>
      <c r="AM22" s="99"/>
      <c r="AN22" s="99">
        <f>+AK22/AL22</f>
        <v>0</v>
      </c>
      <c r="AO22" s="99"/>
      <c r="AP22" s="99"/>
      <c r="AQ22" s="99"/>
      <c r="AR22" s="99">
        <f>1971520/100000</f>
        <v>19.715199999999999</v>
      </c>
      <c r="AS22" s="99"/>
      <c r="AT22" s="99">
        <f>+AQ22/AR22</f>
        <v>0</v>
      </c>
      <c r="AU22" s="99"/>
      <c r="AV22" s="99"/>
      <c r="AW22" s="99"/>
    </row>
    <row r="23" spans="2:49" ht="24.95" customHeight="1" thickBot="1" x14ac:dyDescent="0.3">
      <c r="B23" s="370"/>
      <c r="C23" s="480"/>
      <c r="D23" s="480"/>
      <c r="E23" s="484"/>
      <c r="F23" s="485"/>
      <c r="G23" s="490"/>
      <c r="H23" s="491"/>
      <c r="I23" s="495"/>
      <c r="J23" s="495"/>
      <c r="K23" s="495"/>
      <c r="L23" s="495"/>
      <c r="M23" s="495"/>
      <c r="N23" s="811" t="s">
        <v>207</v>
      </c>
      <c r="O23" s="812"/>
      <c r="P23" s="103">
        <v>5</v>
      </c>
      <c r="Q23" s="103">
        <v>5</v>
      </c>
      <c r="R23" s="363"/>
      <c r="S23" s="363"/>
      <c r="T23" s="473"/>
      <c r="U23" s="443"/>
      <c r="V23" s="809"/>
      <c r="W23" s="449"/>
      <c r="AA23" s="99"/>
      <c r="AB23" s="99"/>
      <c r="AC23" s="99"/>
      <c r="AD23" s="99"/>
      <c r="AE23" s="99"/>
      <c r="AF23" s="99"/>
      <c r="AG23" s="99"/>
      <c r="AH23" s="99"/>
      <c r="AI23" s="99"/>
      <c r="AJ23" s="99"/>
      <c r="AK23" s="99"/>
      <c r="AL23" s="99"/>
      <c r="AM23" s="99"/>
      <c r="AN23" s="99"/>
      <c r="AO23" s="99"/>
      <c r="AP23" s="99"/>
      <c r="AQ23" s="99"/>
      <c r="AR23" s="99"/>
      <c r="AS23" s="99"/>
      <c r="AT23" s="99"/>
      <c r="AU23" s="99"/>
      <c r="AV23" s="99"/>
      <c r="AW23" s="99"/>
    </row>
    <row r="24" spans="2:49" ht="24.95" customHeight="1" thickBot="1" x14ac:dyDescent="0.3">
      <c r="B24" s="370"/>
      <c r="C24" s="481"/>
      <c r="D24" s="481"/>
      <c r="E24" s="486"/>
      <c r="F24" s="487"/>
      <c r="G24" s="492"/>
      <c r="H24" s="493"/>
      <c r="I24" s="496"/>
      <c r="J24" s="496"/>
      <c r="K24" s="496"/>
      <c r="L24" s="496"/>
      <c r="M24" s="496"/>
      <c r="N24" s="811" t="s">
        <v>208</v>
      </c>
      <c r="O24" s="812"/>
      <c r="P24" s="363">
        <f>+AD22</f>
        <v>0.25361142671644216</v>
      </c>
      <c r="Q24" s="363">
        <f>+AI22</f>
        <v>0.25361142671644216</v>
      </c>
      <c r="R24" s="363"/>
      <c r="S24" s="363"/>
      <c r="T24" s="474"/>
      <c r="U24" s="444"/>
      <c r="V24" s="810"/>
      <c r="W24" s="450"/>
      <c r="AA24" s="99"/>
      <c r="AB24" s="99"/>
      <c r="AC24" s="99"/>
      <c r="AD24" s="99"/>
      <c r="AE24" s="99"/>
      <c r="AF24" s="99"/>
      <c r="AG24" s="99"/>
      <c r="AH24" s="99"/>
      <c r="AI24" s="99"/>
      <c r="AJ24" s="99"/>
      <c r="AK24" s="99"/>
      <c r="AL24" s="99"/>
      <c r="AM24" s="99"/>
      <c r="AN24" s="99"/>
      <c r="AO24" s="99"/>
      <c r="AP24" s="99"/>
      <c r="AQ24" s="99"/>
      <c r="AR24" s="99"/>
      <c r="AS24" s="99"/>
      <c r="AT24" s="99"/>
      <c r="AU24" s="99"/>
      <c r="AV24" s="99"/>
      <c r="AW24" s="99"/>
    </row>
    <row r="25" spans="2:49" ht="54.95" customHeight="1" thickBot="1" x14ac:dyDescent="0.3">
      <c r="B25" s="472" t="s">
        <v>213</v>
      </c>
      <c r="C25" s="832" t="s">
        <v>498</v>
      </c>
      <c r="D25" s="479" t="s">
        <v>499</v>
      </c>
      <c r="E25" s="482" t="s">
        <v>500</v>
      </c>
      <c r="F25" s="483"/>
      <c r="G25" s="488" t="s">
        <v>501</v>
      </c>
      <c r="H25" s="489"/>
      <c r="I25" s="494" t="s">
        <v>25</v>
      </c>
      <c r="J25" s="494" t="s">
        <v>206</v>
      </c>
      <c r="K25" s="494" t="s">
        <v>10</v>
      </c>
      <c r="L25" s="494" t="s">
        <v>12</v>
      </c>
      <c r="M25" s="494" t="s">
        <v>23</v>
      </c>
      <c r="N25" s="85">
        <v>2022</v>
      </c>
      <c r="O25" s="232">
        <v>0.7</v>
      </c>
      <c r="P25" s="232">
        <v>0.6</v>
      </c>
      <c r="Q25" s="232">
        <v>0.6</v>
      </c>
      <c r="R25" s="232">
        <v>0.6</v>
      </c>
      <c r="S25" s="232">
        <v>0.6</v>
      </c>
      <c r="T25" s="472">
        <f>+AU25</f>
        <v>300</v>
      </c>
      <c r="U25" s="451">
        <f>+AW25</f>
        <v>1.2499895834201382</v>
      </c>
      <c r="V25" s="808" t="s">
        <v>35</v>
      </c>
      <c r="W25" s="448">
        <f>+U25/P25-1</f>
        <v>1.083315972366897</v>
      </c>
      <c r="AA25" s="99">
        <v>109</v>
      </c>
      <c r="AB25" s="99">
        <v>89</v>
      </c>
      <c r="AC25" s="99"/>
      <c r="AD25" s="99">
        <f>+AA25/AB25</f>
        <v>1.2247191011235956</v>
      </c>
      <c r="AE25" s="99"/>
      <c r="AF25" s="99">
        <v>191</v>
      </c>
      <c r="AG25" s="99">
        <v>151</v>
      </c>
      <c r="AH25" s="99"/>
      <c r="AI25" s="99">
        <f>+AF25/AG25</f>
        <v>1.2649006622516556</v>
      </c>
      <c r="AJ25" s="99"/>
      <c r="AK25" s="99"/>
      <c r="AL25" s="99">
        <v>1E-3</v>
      </c>
      <c r="AM25" s="99"/>
      <c r="AN25" s="99">
        <f>+AK25/AL25</f>
        <v>0</v>
      </c>
      <c r="AO25" s="99"/>
      <c r="AP25" s="99"/>
      <c r="AQ25" s="99"/>
      <c r="AR25" s="99">
        <v>1E-3</v>
      </c>
      <c r="AS25" s="99"/>
      <c r="AT25" s="99">
        <f>+AQ25/AR25</f>
        <v>0</v>
      </c>
      <c r="AU25" s="99">
        <f>+AA25+AF25+AK25+AQ25</f>
        <v>300</v>
      </c>
      <c r="AV25" s="99">
        <f>+AB25+AG25+AL25+AR25</f>
        <v>240.00200000000001</v>
      </c>
      <c r="AW25" s="99">
        <f>+AU25/AV25</f>
        <v>1.2499895834201382</v>
      </c>
    </row>
    <row r="26" spans="2:49" ht="54.95" customHeight="1" thickBot="1" x14ac:dyDescent="0.3">
      <c r="B26" s="473"/>
      <c r="C26" s="833"/>
      <c r="D26" s="480"/>
      <c r="E26" s="484"/>
      <c r="F26" s="485"/>
      <c r="G26" s="490"/>
      <c r="H26" s="491"/>
      <c r="I26" s="495"/>
      <c r="J26" s="495"/>
      <c r="K26" s="495"/>
      <c r="L26" s="495"/>
      <c r="M26" s="495"/>
      <c r="N26" s="811" t="s">
        <v>207</v>
      </c>
      <c r="O26" s="812"/>
      <c r="P26" s="103">
        <v>109</v>
      </c>
      <c r="Q26" s="103">
        <f>+AF25</f>
        <v>191</v>
      </c>
      <c r="R26" s="103">
        <f>+AK25</f>
        <v>0</v>
      </c>
      <c r="S26" s="103">
        <v>0</v>
      </c>
      <c r="T26" s="473"/>
      <c r="U26" s="452"/>
      <c r="V26" s="809"/>
      <c r="W26" s="449"/>
      <c r="AA26" s="99"/>
      <c r="AB26" s="99"/>
      <c r="AC26" s="99"/>
      <c r="AD26" s="99"/>
      <c r="AE26" s="99"/>
      <c r="AF26" s="99"/>
      <c r="AG26" s="99"/>
      <c r="AH26" s="99"/>
      <c r="AI26" s="99"/>
      <c r="AJ26" s="99"/>
      <c r="AK26" s="99"/>
      <c r="AL26" s="99"/>
      <c r="AM26" s="99"/>
      <c r="AN26" s="99"/>
      <c r="AO26" s="99"/>
      <c r="AP26" s="99"/>
      <c r="AQ26" s="99"/>
      <c r="AR26" s="99"/>
      <c r="AS26" s="99"/>
      <c r="AT26" s="99"/>
      <c r="AU26" s="99"/>
      <c r="AV26" s="99"/>
      <c r="AW26" s="99"/>
    </row>
    <row r="27" spans="2:49" ht="54.95" customHeight="1" thickBot="1" x14ac:dyDescent="0.3">
      <c r="B27" s="474"/>
      <c r="C27" s="834"/>
      <c r="D27" s="481"/>
      <c r="E27" s="486"/>
      <c r="F27" s="487"/>
      <c r="G27" s="492"/>
      <c r="H27" s="493"/>
      <c r="I27" s="496"/>
      <c r="J27" s="496"/>
      <c r="K27" s="496"/>
      <c r="L27" s="496"/>
      <c r="M27" s="496"/>
      <c r="N27" s="811" t="s">
        <v>208</v>
      </c>
      <c r="O27" s="812"/>
      <c r="P27" s="104">
        <f>+AD25</f>
        <v>1.2247191011235956</v>
      </c>
      <c r="Q27" s="104">
        <f>+AI25</f>
        <v>1.2649006622516556</v>
      </c>
      <c r="R27" s="104">
        <f>+AN25</f>
        <v>0</v>
      </c>
      <c r="S27" s="232">
        <f>+AT25</f>
        <v>0</v>
      </c>
      <c r="T27" s="474"/>
      <c r="U27" s="453"/>
      <c r="V27" s="810"/>
      <c r="W27" s="450"/>
      <c r="AA27" s="99"/>
      <c r="AB27" s="99"/>
      <c r="AC27" s="99"/>
      <c r="AD27" s="99"/>
      <c r="AE27" s="99"/>
      <c r="AF27" s="99"/>
      <c r="AG27" s="99"/>
      <c r="AH27" s="99"/>
      <c r="AI27" s="99"/>
      <c r="AJ27" s="99"/>
      <c r="AK27" s="99"/>
      <c r="AL27" s="99"/>
      <c r="AM27" s="99"/>
      <c r="AN27" s="99"/>
      <c r="AO27" s="99"/>
      <c r="AP27" s="99"/>
      <c r="AQ27" s="99"/>
      <c r="AR27" s="99"/>
      <c r="AS27" s="99"/>
      <c r="AT27" s="99"/>
      <c r="AU27" s="99"/>
      <c r="AV27" s="99"/>
      <c r="AW27" s="99"/>
    </row>
    <row r="28" spans="2:49" ht="39.950000000000003" customHeight="1" thickBot="1" x14ac:dyDescent="0.3">
      <c r="B28" s="829" t="s">
        <v>502</v>
      </c>
      <c r="C28" s="469" t="s">
        <v>503</v>
      </c>
      <c r="D28" s="469" t="s">
        <v>504</v>
      </c>
      <c r="E28" s="482" t="s">
        <v>505</v>
      </c>
      <c r="F28" s="483"/>
      <c r="G28" s="488" t="s">
        <v>506</v>
      </c>
      <c r="H28" s="489"/>
      <c r="I28" s="494" t="s">
        <v>25</v>
      </c>
      <c r="J28" s="494" t="s">
        <v>8</v>
      </c>
      <c r="K28" s="494" t="s">
        <v>10</v>
      </c>
      <c r="L28" s="494" t="s">
        <v>12</v>
      </c>
      <c r="M28" s="494" t="s">
        <v>23</v>
      </c>
      <c r="N28" s="85">
        <v>2022</v>
      </c>
      <c r="O28" s="232">
        <v>0.4</v>
      </c>
      <c r="P28" s="232">
        <v>0.5</v>
      </c>
      <c r="Q28" s="232">
        <v>0.5</v>
      </c>
      <c r="R28" s="232">
        <v>0.5</v>
      </c>
      <c r="S28" s="232">
        <v>0.5</v>
      </c>
      <c r="T28" s="436">
        <f>SUM(P29:S29)</f>
        <v>106</v>
      </c>
      <c r="U28" s="451">
        <f>+AW28</f>
        <v>0.35333097779348144</v>
      </c>
      <c r="V28" s="826" t="s">
        <v>37</v>
      </c>
      <c r="W28" s="448">
        <f>+U28/P28-1</f>
        <v>-0.29333804441303712</v>
      </c>
      <c r="AA28" s="99">
        <v>50</v>
      </c>
      <c r="AB28" s="99">
        <v>109</v>
      </c>
      <c r="AC28" s="99"/>
      <c r="AD28" s="99">
        <f>+AA28/AB28</f>
        <v>0.45871559633027525</v>
      </c>
      <c r="AE28" s="99"/>
      <c r="AF28" s="99">
        <v>56</v>
      </c>
      <c r="AG28" s="99">
        <v>191</v>
      </c>
      <c r="AH28" s="99"/>
      <c r="AI28" s="99">
        <f>+AF28/AG28</f>
        <v>0.29319371727748689</v>
      </c>
      <c r="AJ28" s="99"/>
      <c r="AK28" s="99"/>
      <c r="AL28" s="99">
        <v>1E-3</v>
      </c>
      <c r="AM28" s="99"/>
      <c r="AN28" s="99">
        <f>+AK28/AL28</f>
        <v>0</v>
      </c>
      <c r="AO28" s="99"/>
      <c r="AP28" s="99"/>
      <c r="AQ28" s="99"/>
      <c r="AR28" s="99">
        <v>1E-3</v>
      </c>
      <c r="AS28" s="99"/>
      <c r="AT28" s="99">
        <f>+AQ28/AR28</f>
        <v>0</v>
      </c>
      <c r="AU28" s="99">
        <f>+AA28+AF28+AK28+AQ28</f>
        <v>106</v>
      </c>
      <c r="AV28" s="99">
        <f>+AB28+AG28+AL28+AR28</f>
        <v>300.00199999999995</v>
      </c>
      <c r="AW28" s="99">
        <f>+AU28/AV28</f>
        <v>0.35333097779348144</v>
      </c>
    </row>
    <row r="29" spans="2:49" ht="39.950000000000003" customHeight="1" thickBot="1" x14ac:dyDescent="0.3">
      <c r="B29" s="830"/>
      <c r="C29" s="470"/>
      <c r="D29" s="470"/>
      <c r="E29" s="818"/>
      <c r="F29" s="819"/>
      <c r="G29" s="822"/>
      <c r="H29" s="823"/>
      <c r="I29" s="495"/>
      <c r="J29" s="495"/>
      <c r="K29" s="495"/>
      <c r="L29" s="495"/>
      <c r="M29" s="495"/>
      <c r="N29" s="811" t="s">
        <v>207</v>
      </c>
      <c r="O29" s="812"/>
      <c r="P29" s="103">
        <f>+AA28</f>
        <v>50</v>
      </c>
      <c r="Q29" s="103">
        <f>+AF28</f>
        <v>56</v>
      </c>
      <c r="R29" s="103">
        <f>+AK28</f>
        <v>0</v>
      </c>
      <c r="S29" s="103">
        <f>+AQ28</f>
        <v>0</v>
      </c>
      <c r="T29" s="473"/>
      <c r="U29" s="452"/>
      <c r="V29" s="827"/>
      <c r="W29" s="449"/>
      <c r="AA29" s="99"/>
      <c r="AB29" s="99"/>
      <c r="AC29" s="99"/>
      <c r="AD29" s="99"/>
      <c r="AE29" s="99"/>
      <c r="AF29" s="99"/>
      <c r="AG29" s="99"/>
      <c r="AH29" s="99"/>
      <c r="AI29" s="99"/>
      <c r="AJ29" s="99"/>
      <c r="AK29" s="99"/>
      <c r="AL29" s="99"/>
      <c r="AM29" s="99"/>
      <c r="AN29" s="99"/>
      <c r="AO29" s="99"/>
      <c r="AP29" s="99"/>
      <c r="AQ29" s="99"/>
      <c r="AR29" s="99"/>
      <c r="AS29" s="99"/>
      <c r="AT29" s="99"/>
      <c r="AU29" s="99"/>
      <c r="AV29" s="99"/>
      <c r="AW29" s="99"/>
    </row>
    <row r="30" spans="2:49" ht="39.950000000000003" customHeight="1" thickBot="1" x14ac:dyDescent="0.3">
      <c r="B30" s="830"/>
      <c r="C30" s="470"/>
      <c r="D30" s="471"/>
      <c r="E30" s="820"/>
      <c r="F30" s="821"/>
      <c r="G30" s="824"/>
      <c r="H30" s="825"/>
      <c r="I30" s="496"/>
      <c r="J30" s="496"/>
      <c r="K30" s="496"/>
      <c r="L30" s="496"/>
      <c r="M30" s="496"/>
      <c r="N30" s="811" t="s">
        <v>208</v>
      </c>
      <c r="O30" s="812"/>
      <c r="P30" s="104">
        <f>+AD28</f>
        <v>0.45871559633027525</v>
      </c>
      <c r="Q30" s="104">
        <f>+AI28</f>
        <v>0.29319371727748689</v>
      </c>
      <c r="R30" s="104">
        <f>+AN28</f>
        <v>0</v>
      </c>
      <c r="S30" s="104">
        <f>+AT28</f>
        <v>0</v>
      </c>
      <c r="T30" s="474"/>
      <c r="U30" s="453"/>
      <c r="V30" s="828"/>
      <c r="W30" s="450"/>
      <c r="AA30" s="99"/>
      <c r="AB30" s="99"/>
      <c r="AC30" s="99"/>
      <c r="AD30" s="99"/>
      <c r="AE30" s="99"/>
      <c r="AF30" s="99"/>
      <c r="AG30" s="99"/>
      <c r="AH30" s="99"/>
      <c r="AI30" s="99"/>
      <c r="AJ30" s="99"/>
      <c r="AK30" s="99"/>
      <c r="AL30" s="99"/>
      <c r="AM30" s="99"/>
      <c r="AN30" s="99"/>
      <c r="AO30" s="99"/>
      <c r="AP30" s="99"/>
      <c r="AQ30" s="99"/>
      <c r="AR30" s="99"/>
      <c r="AS30" s="99"/>
      <c r="AT30" s="99"/>
      <c r="AU30" s="99"/>
      <c r="AV30" s="99"/>
      <c r="AW30" s="99"/>
    </row>
    <row r="31" spans="2:49" ht="35.1" customHeight="1" thickBot="1" x14ac:dyDescent="0.3">
      <c r="B31" s="830"/>
      <c r="C31" s="470"/>
      <c r="D31" s="469" t="s">
        <v>507</v>
      </c>
      <c r="E31" s="482" t="s">
        <v>508</v>
      </c>
      <c r="F31" s="483"/>
      <c r="G31" s="488" t="s">
        <v>509</v>
      </c>
      <c r="H31" s="489"/>
      <c r="I31" s="494" t="s">
        <v>510</v>
      </c>
      <c r="J31" s="494" t="s">
        <v>8</v>
      </c>
      <c r="K31" s="494" t="s">
        <v>511</v>
      </c>
      <c r="L31" s="494" t="s">
        <v>79</v>
      </c>
      <c r="M31" s="494" t="s">
        <v>23</v>
      </c>
      <c r="N31" s="85">
        <v>2022</v>
      </c>
      <c r="O31" s="372">
        <v>18</v>
      </c>
      <c r="P31" s="372">
        <v>20</v>
      </c>
      <c r="Q31" s="372">
        <v>20</v>
      </c>
      <c r="R31" s="372">
        <v>20</v>
      </c>
      <c r="S31" s="372">
        <v>20</v>
      </c>
      <c r="T31" s="815">
        <f>SUM(P32:S32)</f>
        <v>44.12608718027893</v>
      </c>
      <c r="U31" s="815">
        <f>+AW31</f>
        <v>22.085556531739062</v>
      </c>
      <c r="V31" s="808" t="s">
        <v>35</v>
      </c>
      <c r="W31" s="448">
        <f>+U31/P31-1</f>
        <v>0.10427782658695306</v>
      </c>
      <c r="AA31" s="99">
        <f>+AC61</f>
        <v>2771</v>
      </c>
      <c r="AB31" s="99">
        <v>127</v>
      </c>
      <c r="AC31" s="99"/>
      <c r="AD31" s="99">
        <f>+AA31/AB31</f>
        <v>21.818897637795274</v>
      </c>
      <c r="AE31" s="99"/>
      <c r="AF31" s="99">
        <v>3413</v>
      </c>
      <c r="AG31" s="99">
        <v>153</v>
      </c>
      <c r="AH31" s="99"/>
      <c r="AI31" s="99">
        <f>+AF31/AG31</f>
        <v>22.307189542483659</v>
      </c>
      <c r="AJ31" s="99"/>
      <c r="AK31" s="99"/>
      <c r="AL31" s="99">
        <v>1E-3</v>
      </c>
      <c r="AM31" s="99"/>
      <c r="AN31" s="99">
        <f>+AK31/AL31</f>
        <v>0</v>
      </c>
      <c r="AO31" s="99"/>
      <c r="AP31" s="99"/>
      <c r="AQ31" s="99"/>
      <c r="AR31" s="99">
        <v>1E-3</v>
      </c>
      <c r="AS31" s="99"/>
      <c r="AT31" s="99">
        <f>+AQ31/AR31</f>
        <v>0</v>
      </c>
      <c r="AU31" s="99">
        <f>+AA31+AF31+AK31+AQ31</f>
        <v>6184</v>
      </c>
      <c r="AV31" s="99">
        <f>+AB31+AG31+AL31+AR31</f>
        <v>280.00199999999995</v>
      </c>
      <c r="AW31" s="99">
        <f>+AU31/AV31</f>
        <v>22.085556531739062</v>
      </c>
    </row>
    <row r="32" spans="2:49" ht="35.1" customHeight="1" thickBot="1" x14ac:dyDescent="0.3">
      <c r="B32" s="830"/>
      <c r="C32" s="470"/>
      <c r="D32" s="470"/>
      <c r="E32" s="818"/>
      <c r="F32" s="819"/>
      <c r="G32" s="822"/>
      <c r="H32" s="823"/>
      <c r="I32" s="495"/>
      <c r="J32" s="495"/>
      <c r="K32" s="495"/>
      <c r="L32" s="495"/>
      <c r="M32" s="495"/>
      <c r="N32" s="811" t="s">
        <v>207</v>
      </c>
      <c r="O32" s="812"/>
      <c r="P32" s="373">
        <f>+AD31</f>
        <v>21.818897637795274</v>
      </c>
      <c r="Q32" s="373">
        <f>+AI31</f>
        <v>22.307189542483659</v>
      </c>
      <c r="R32" s="98">
        <f>+AN31</f>
        <v>0</v>
      </c>
      <c r="S32" s="373">
        <f>+AT31</f>
        <v>0</v>
      </c>
      <c r="T32" s="816">
        <v>18</v>
      </c>
      <c r="U32" s="816"/>
      <c r="V32" s="809"/>
      <c r="W32" s="449"/>
      <c r="AA32" s="99"/>
      <c r="AB32" s="99"/>
      <c r="AC32" s="99"/>
      <c r="AD32" s="99"/>
      <c r="AE32" s="99"/>
      <c r="AF32" s="99"/>
      <c r="AG32" s="99"/>
      <c r="AH32" s="99"/>
      <c r="AI32" s="99"/>
      <c r="AJ32" s="99"/>
      <c r="AK32" s="99"/>
      <c r="AL32" s="99"/>
      <c r="AM32" s="99"/>
      <c r="AN32" s="99"/>
      <c r="AO32" s="99"/>
      <c r="AP32" s="99"/>
      <c r="AQ32" s="99"/>
      <c r="AR32" s="99"/>
      <c r="AS32" s="99"/>
      <c r="AT32" s="99"/>
      <c r="AU32" s="99"/>
      <c r="AV32" s="99"/>
      <c r="AW32" s="99"/>
    </row>
    <row r="33" spans="2:58" ht="35.1" customHeight="1" thickBot="1" x14ac:dyDescent="0.3">
      <c r="B33" s="830"/>
      <c r="C33" s="470"/>
      <c r="D33" s="471"/>
      <c r="E33" s="820"/>
      <c r="F33" s="821"/>
      <c r="G33" s="824"/>
      <c r="H33" s="825"/>
      <c r="I33" s="496"/>
      <c r="J33" s="496"/>
      <c r="K33" s="496"/>
      <c r="L33" s="496"/>
      <c r="M33" s="496"/>
      <c r="N33" s="811" t="s">
        <v>208</v>
      </c>
      <c r="O33" s="812"/>
      <c r="P33" s="104"/>
      <c r="Q33" s="98"/>
      <c r="R33" s="98"/>
      <c r="S33" s="98"/>
      <c r="T33" s="817"/>
      <c r="U33" s="817"/>
      <c r="V33" s="810"/>
      <c r="W33" s="450"/>
      <c r="AA33" s="99"/>
      <c r="AB33" s="99"/>
      <c r="AC33" s="99"/>
      <c r="AD33" s="99"/>
      <c r="AE33" s="99"/>
      <c r="AF33" s="99"/>
      <c r="AG33" s="99"/>
      <c r="AH33" s="99"/>
      <c r="AI33" s="99"/>
      <c r="AJ33" s="99"/>
      <c r="AK33" s="99"/>
      <c r="AL33" s="99"/>
      <c r="AM33" s="99"/>
      <c r="AN33" s="99"/>
      <c r="AO33" s="99"/>
      <c r="AP33" s="99"/>
      <c r="AQ33" s="99"/>
      <c r="AR33" s="99"/>
      <c r="AS33" s="99"/>
      <c r="AT33" s="99"/>
      <c r="AU33" s="99"/>
      <c r="AV33" s="99"/>
      <c r="AW33" s="99"/>
    </row>
    <row r="34" spans="2:58" ht="35.1" customHeight="1" thickBot="1" x14ac:dyDescent="0.3">
      <c r="B34" s="830"/>
      <c r="C34" s="470"/>
      <c r="D34" s="469" t="s">
        <v>512</v>
      </c>
      <c r="E34" s="482" t="s">
        <v>513</v>
      </c>
      <c r="F34" s="483"/>
      <c r="G34" s="488" t="s">
        <v>514</v>
      </c>
      <c r="H34" s="489"/>
      <c r="I34" s="494" t="s">
        <v>25</v>
      </c>
      <c r="J34" s="494" t="s">
        <v>8</v>
      </c>
      <c r="K34" s="494" t="s">
        <v>515</v>
      </c>
      <c r="L34" s="494" t="s">
        <v>12</v>
      </c>
      <c r="M34" s="494" t="s">
        <v>23</v>
      </c>
      <c r="N34" s="85">
        <v>2022</v>
      </c>
      <c r="O34" s="232">
        <v>0.95</v>
      </c>
      <c r="P34" s="232">
        <v>0.95</v>
      </c>
      <c r="Q34" s="232">
        <v>0.95</v>
      </c>
      <c r="R34" s="232">
        <v>0.95</v>
      </c>
      <c r="S34" s="232">
        <v>0.95</v>
      </c>
      <c r="T34" s="436">
        <f>SUM(P35:S35)</f>
        <v>5716</v>
      </c>
      <c r="U34" s="451">
        <f>+AW34</f>
        <v>0.99929720525452714</v>
      </c>
      <c r="V34" s="808" t="s">
        <v>35</v>
      </c>
      <c r="W34" s="448">
        <f>+U34/P34-1</f>
        <v>5.1891795004765484E-2</v>
      </c>
      <c r="AA34" s="99">
        <f>+(251*10)+(1*8)</f>
        <v>2518</v>
      </c>
      <c r="AB34" s="99">
        <v>252</v>
      </c>
      <c r="AC34" s="99"/>
      <c r="AD34" s="99">
        <f>+AA34/AB34/10</f>
        <v>0.99920634920634921</v>
      </c>
      <c r="AE34" s="99"/>
      <c r="AF34" s="99">
        <v>3198</v>
      </c>
      <c r="AG34" s="99">
        <v>320</v>
      </c>
      <c r="AH34" s="99"/>
      <c r="AI34" s="99">
        <f>+AF34/AG34/10</f>
        <v>0.99937500000000001</v>
      </c>
      <c r="AJ34" s="99"/>
      <c r="AK34" s="99"/>
      <c r="AL34" s="99">
        <v>1E-3</v>
      </c>
      <c r="AM34" s="99"/>
      <c r="AN34" s="99">
        <f>+AK34/AL34/10</f>
        <v>0</v>
      </c>
      <c r="AO34" s="99"/>
      <c r="AP34" s="99"/>
      <c r="AQ34" s="99"/>
      <c r="AR34" s="99">
        <v>1E-3</v>
      </c>
      <c r="AS34" s="99"/>
      <c r="AT34" s="99">
        <f>+AQ34/AR34/10</f>
        <v>0</v>
      </c>
      <c r="AU34" s="99">
        <f>+AA34+AF34+AK34+AQ34</f>
        <v>5716</v>
      </c>
      <c r="AV34" s="99">
        <f>+AB34+AG34+AL34+AR34</f>
        <v>572.00199999999995</v>
      </c>
      <c r="AW34" s="99">
        <f>+AU34/AV34/10</f>
        <v>0.99929720525452714</v>
      </c>
    </row>
    <row r="35" spans="2:58" ht="35.1" customHeight="1" thickBot="1" x14ac:dyDescent="0.3">
      <c r="B35" s="830"/>
      <c r="C35" s="470"/>
      <c r="D35" s="470"/>
      <c r="E35" s="818"/>
      <c r="F35" s="819"/>
      <c r="G35" s="822"/>
      <c r="H35" s="823"/>
      <c r="I35" s="495"/>
      <c r="J35" s="495"/>
      <c r="K35" s="495"/>
      <c r="L35" s="495"/>
      <c r="M35" s="495"/>
      <c r="N35" s="811" t="s">
        <v>207</v>
      </c>
      <c r="O35" s="812"/>
      <c r="P35" s="98">
        <f>+AA34</f>
        <v>2518</v>
      </c>
      <c r="Q35" s="98">
        <f>+AF34</f>
        <v>3198</v>
      </c>
      <c r="R35" s="98">
        <f>+AK34</f>
        <v>0</v>
      </c>
      <c r="S35" s="98">
        <f>+AQ34</f>
        <v>0</v>
      </c>
      <c r="T35" s="473"/>
      <c r="U35" s="452"/>
      <c r="V35" s="809"/>
      <c r="W35" s="449"/>
      <c r="AA35" s="99"/>
      <c r="AB35" s="99"/>
      <c r="AC35" s="99"/>
      <c r="AD35" s="99"/>
      <c r="AE35" s="99"/>
      <c r="AF35" s="99"/>
      <c r="AG35" s="99"/>
      <c r="AH35" s="99"/>
      <c r="AI35" s="99"/>
      <c r="AJ35" s="99"/>
      <c r="AK35" s="99"/>
      <c r="AL35" s="99"/>
      <c r="AM35" s="99"/>
      <c r="AN35" s="99"/>
      <c r="AO35" s="99"/>
      <c r="AP35" s="99"/>
      <c r="AQ35" s="99"/>
      <c r="AR35" s="99"/>
      <c r="AS35" s="99"/>
      <c r="AT35" s="99"/>
      <c r="AU35" s="99"/>
      <c r="AV35" s="99"/>
      <c r="AW35" s="99"/>
    </row>
    <row r="36" spans="2:58" ht="35.1" customHeight="1" thickBot="1" x14ac:dyDescent="0.3">
      <c r="B36" s="831"/>
      <c r="C36" s="471"/>
      <c r="D36" s="471"/>
      <c r="E36" s="820"/>
      <c r="F36" s="821"/>
      <c r="G36" s="824"/>
      <c r="H36" s="825"/>
      <c r="I36" s="496"/>
      <c r="J36" s="496"/>
      <c r="K36" s="496"/>
      <c r="L36" s="496"/>
      <c r="M36" s="496"/>
      <c r="N36" s="811" t="s">
        <v>208</v>
      </c>
      <c r="O36" s="812"/>
      <c r="P36" s="104">
        <f>+AD34</f>
        <v>0.99920634920634921</v>
      </c>
      <c r="Q36" s="104">
        <f>+AI34</f>
        <v>0.99937500000000001</v>
      </c>
      <c r="R36" s="232">
        <f>+AN34</f>
        <v>0</v>
      </c>
      <c r="S36" s="232">
        <f>+AT34</f>
        <v>0</v>
      </c>
      <c r="T36" s="474"/>
      <c r="U36" s="453"/>
      <c r="V36" s="810"/>
      <c r="W36" s="450"/>
      <c r="AA36" s="99"/>
      <c r="AB36" s="99"/>
      <c r="AC36" s="99"/>
      <c r="AD36" s="99"/>
      <c r="AE36" s="99"/>
      <c r="AF36" s="99"/>
      <c r="AG36" s="99"/>
      <c r="AH36" s="99"/>
      <c r="AI36" s="99"/>
      <c r="AJ36" s="99"/>
      <c r="AK36" s="99"/>
      <c r="AL36" s="99"/>
      <c r="AM36" s="99"/>
      <c r="AN36" s="99"/>
      <c r="AO36" s="99"/>
      <c r="AP36" s="99"/>
      <c r="AQ36" s="99"/>
      <c r="AR36" s="99"/>
      <c r="AS36" s="99"/>
      <c r="AT36" s="99"/>
      <c r="AU36" s="99"/>
      <c r="AV36" s="99"/>
      <c r="AW36" s="99"/>
    </row>
    <row r="37" spans="2:58" ht="30" customHeight="1" thickBot="1" x14ac:dyDescent="0.3">
      <c r="B37" s="472" t="s">
        <v>230</v>
      </c>
      <c r="C37" s="479" t="s">
        <v>516</v>
      </c>
      <c r="D37" s="479" t="s">
        <v>517</v>
      </c>
      <c r="E37" s="482" t="s">
        <v>518</v>
      </c>
      <c r="F37" s="483"/>
      <c r="G37" s="488" t="s">
        <v>519</v>
      </c>
      <c r="H37" s="489"/>
      <c r="I37" s="469" t="s">
        <v>520</v>
      </c>
      <c r="J37" s="494" t="s">
        <v>8</v>
      </c>
      <c r="K37" s="494" t="s">
        <v>10</v>
      </c>
      <c r="L37" s="494" t="s">
        <v>12</v>
      </c>
      <c r="M37" s="494" t="s">
        <v>23</v>
      </c>
      <c r="N37" s="85">
        <v>2022</v>
      </c>
      <c r="O37" s="98">
        <v>2.5</v>
      </c>
      <c r="P37" s="98">
        <v>2.5</v>
      </c>
      <c r="Q37" s="98">
        <v>2.5</v>
      </c>
      <c r="R37" s="98">
        <v>2.5</v>
      </c>
      <c r="S37" s="98">
        <v>2.5</v>
      </c>
      <c r="T37" s="436">
        <f>SUM(P38:S38)</f>
        <v>2497</v>
      </c>
      <c r="U37" s="815">
        <f>+AY37</f>
        <v>4.5192982456140358</v>
      </c>
      <c r="V37" s="808" t="s">
        <v>35</v>
      </c>
      <c r="W37" s="448">
        <f>+U37/P37-1</f>
        <v>0.80771929824561428</v>
      </c>
      <c r="AA37" s="99">
        <v>1202</v>
      </c>
      <c r="AB37" s="99">
        <v>5</v>
      </c>
      <c r="AC37" s="99">
        <f>+AA70</f>
        <v>53</v>
      </c>
      <c r="AD37" s="99">
        <f>+AA37/AB37/AC37</f>
        <v>4.5358490566037739</v>
      </c>
      <c r="AE37" s="99"/>
      <c r="AF37" s="99">
        <v>1295</v>
      </c>
      <c r="AG37" s="99">
        <v>5</v>
      </c>
      <c r="AH37" s="99">
        <f>+AF70</f>
        <v>61</v>
      </c>
      <c r="AI37" s="99">
        <f>+AF37/AG37/AH37</f>
        <v>4.2459016393442619</v>
      </c>
      <c r="AK37" s="99"/>
      <c r="AL37" s="99">
        <v>5</v>
      </c>
      <c r="AM37" s="99">
        <v>48</v>
      </c>
      <c r="AN37" s="99">
        <f>+AK37/AL37/AM37</f>
        <v>0</v>
      </c>
      <c r="AP37" s="99"/>
      <c r="AQ37" s="99"/>
      <c r="AR37" s="99">
        <v>5</v>
      </c>
      <c r="AS37" s="99">
        <v>50</v>
      </c>
      <c r="AT37" s="82">
        <f>+AQ37/AR37/AS37</f>
        <v>0</v>
      </c>
      <c r="AU37" s="99">
        <f>+AA37+AF37+AK37+AQ37</f>
        <v>2497</v>
      </c>
      <c r="AV37" s="99">
        <f>+AC37+AH37+AM37+AR37</f>
        <v>167</v>
      </c>
      <c r="AW37" s="99">
        <f>+AU37/5/AV37</f>
        <v>2.9904191616766465</v>
      </c>
      <c r="AY37" s="82">
        <f>2576/5/(53+61)</f>
        <v>4.5192982456140358</v>
      </c>
      <c r="BA37" s="99"/>
      <c r="BB37" s="99"/>
      <c r="BC37" s="99"/>
      <c r="BD37" s="99"/>
      <c r="BE37" s="99"/>
      <c r="BF37" s="99"/>
    </row>
    <row r="38" spans="2:58" ht="30" customHeight="1" thickBot="1" x14ac:dyDescent="0.3">
      <c r="B38" s="473"/>
      <c r="C38" s="480"/>
      <c r="D38" s="480"/>
      <c r="E38" s="484"/>
      <c r="F38" s="485"/>
      <c r="G38" s="490"/>
      <c r="H38" s="491"/>
      <c r="I38" s="470"/>
      <c r="J38" s="495"/>
      <c r="K38" s="495"/>
      <c r="L38" s="495"/>
      <c r="M38" s="495"/>
      <c r="N38" s="811" t="s">
        <v>207</v>
      </c>
      <c r="O38" s="812"/>
      <c r="P38" s="98">
        <f>+AA37</f>
        <v>1202</v>
      </c>
      <c r="Q38" s="98">
        <f>+AF37</f>
        <v>1295</v>
      </c>
      <c r="R38" s="98">
        <f>+AK37</f>
        <v>0</v>
      </c>
      <c r="S38" s="98">
        <f>+AQ37</f>
        <v>0</v>
      </c>
      <c r="T38" s="473"/>
      <c r="U38" s="816"/>
      <c r="V38" s="809"/>
      <c r="W38" s="449"/>
      <c r="AA38" s="99"/>
      <c r="AB38" s="99"/>
      <c r="AC38" s="99"/>
      <c r="AD38" s="99"/>
      <c r="AE38" s="99"/>
      <c r="AF38" s="99"/>
      <c r="AG38" s="99"/>
      <c r="AH38" s="99"/>
      <c r="AI38" s="99"/>
      <c r="AK38" s="99"/>
      <c r="AL38" s="99"/>
      <c r="AM38" s="99"/>
      <c r="AN38" s="99"/>
      <c r="AR38" s="99"/>
      <c r="AV38" s="99"/>
      <c r="AW38" s="99"/>
      <c r="BA38" s="99"/>
      <c r="BB38" s="99"/>
      <c r="BC38" s="99"/>
      <c r="BD38" s="99"/>
      <c r="BE38" s="99"/>
      <c r="BF38" s="99"/>
    </row>
    <row r="39" spans="2:58" ht="30" customHeight="1" thickBot="1" x14ac:dyDescent="0.3">
      <c r="B39" s="474"/>
      <c r="C39" s="481"/>
      <c r="D39" s="481"/>
      <c r="E39" s="486"/>
      <c r="F39" s="487"/>
      <c r="G39" s="492"/>
      <c r="H39" s="493"/>
      <c r="I39" s="471"/>
      <c r="J39" s="496"/>
      <c r="K39" s="496"/>
      <c r="L39" s="496"/>
      <c r="M39" s="496"/>
      <c r="N39" s="811" t="s">
        <v>208</v>
      </c>
      <c r="O39" s="812"/>
      <c r="P39" s="373">
        <f>+AD37</f>
        <v>4.5358490566037739</v>
      </c>
      <c r="Q39" s="373">
        <f>+AI37</f>
        <v>4.2459016393442619</v>
      </c>
      <c r="R39" s="373">
        <f>+AN37</f>
        <v>0</v>
      </c>
      <c r="S39" s="98">
        <f>+AT37</f>
        <v>0</v>
      </c>
      <c r="T39" s="474"/>
      <c r="U39" s="817"/>
      <c r="V39" s="810"/>
      <c r="W39" s="450"/>
      <c r="AA39" s="99"/>
      <c r="AB39" s="99"/>
      <c r="AC39" s="99"/>
      <c r="AD39" s="99"/>
      <c r="AE39" s="99"/>
      <c r="AF39" s="99"/>
      <c r="AG39" s="99"/>
      <c r="AH39" s="99"/>
      <c r="AI39" s="99"/>
      <c r="AK39" s="99"/>
      <c r="AL39" s="99"/>
      <c r="AM39" s="99"/>
      <c r="AN39" s="99"/>
      <c r="AR39" s="99"/>
      <c r="AV39" s="99"/>
      <c r="AW39" s="99"/>
      <c r="BA39" s="99"/>
      <c r="BB39" s="99"/>
      <c r="BC39" s="99"/>
      <c r="BD39" s="99"/>
      <c r="BE39" s="99"/>
      <c r="BF39" s="99"/>
    </row>
    <row r="40" spans="2:58" ht="30" customHeight="1" thickBot="1" x14ac:dyDescent="0.3">
      <c r="B40" s="472" t="s">
        <v>235</v>
      </c>
      <c r="C40" s="479" t="s">
        <v>521</v>
      </c>
      <c r="D40" s="479" t="s">
        <v>522</v>
      </c>
      <c r="E40" s="482" t="s">
        <v>523</v>
      </c>
      <c r="F40" s="483"/>
      <c r="G40" s="488" t="s">
        <v>524</v>
      </c>
      <c r="H40" s="489"/>
      <c r="I40" s="469" t="s">
        <v>525</v>
      </c>
      <c r="J40" s="494" t="s">
        <v>8</v>
      </c>
      <c r="K40" s="494" t="s">
        <v>10</v>
      </c>
      <c r="L40" s="494" t="s">
        <v>12</v>
      </c>
      <c r="M40" s="494" t="s">
        <v>23</v>
      </c>
      <c r="N40" s="85">
        <v>2022</v>
      </c>
      <c r="O40" s="98">
        <v>3</v>
      </c>
      <c r="P40" s="98">
        <v>3</v>
      </c>
      <c r="Q40" s="98">
        <v>3</v>
      </c>
      <c r="R40" s="98">
        <v>3</v>
      </c>
      <c r="S40" s="98">
        <v>3</v>
      </c>
      <c r="T40" s="436">
        <f>SUM(P41:S41)</f>
        <v>1039</v>
      </c>
      <c r="U40" s="815">
        <f>+AW40</f>
        <v>4.3291305905784121</v>
      </c>
      <c r="V40" s="808" t="s">
        <v>35</v>
      </c>
      <c r="W40" s="448">
        <f>+U40/P40-1</f>
        <v>0.44304353019280396</v>
      </c>
      <c r="AA40" s="99">
        <v>511</v>
      </c>
      <c r="AB40" s="99">
        <v>89</v>
      </c>
      <c r="AC40" s="99"/>
      <c r="AD40" s="99">
        <f>+AA40/AB40</f>
        <v>5.7415730337078648</v>
      </c>
      <c r="AE40" s="99"/>
      <c r="AF40" s="99">
        <v>528</v>
      </c>
      <c r="AG40" s="99">
        <v>151</v>
      </c>
      <c r="AH40" s="99"/>
      <c r="AI40" s="99">
        <f>+AF40/AG40</f>
        <v>3.4966887417218544</v>
      </c>
      <c r="AJ40" s="99"/>
      <c r="AK40" s="99"/>
      <c r="AL40" s="99">
        <v>1E-3</v>
      </c>
      <c r="AM40" s="99"/>
      <c r="AN40" s="99">
        <f>+AK40/AL40</f>
        <v>0</v>
      </c>
      <c r="AO40" s="99"/>
      <c r="AP40" s="99"/>
      <c r="AQ40" s="99"/>
      <c r="AR40" s="99">
        <v>1E-3</v>
      </c>
      <c r="AS40" s="99"/>
      <c r="AT40" s="99">
        <f>+AQ40/AR40</f>
        <v>0</v>
      </c>
      <c r="AU40" s="99">
        <f>+AA40+AF40+AK40+AQ40</f>
        <v>1039</v>
      </c>
      <c r="AV40" s="99">
        <f>+AB40+AG40+AL40+AR40</f>
        <v>240.00200000000001</v>
      </c>
      <c r="AW40" s="99">
        <f>+AU40/AV40</f>
        <v>4.3291305905784121</v>
      </c>
    </row>
    <row r="41" spans="2:58" ht="30" customHeight="1" thickBot="1" x14ac:dyDescent="0.3">
      <c r="B41" s="473"/>
      <c r="C41" s="480"/>
      <c r="D41" s="480"/>
      <c r="E41" s="484"/>
      <c r="F41" s="485"/>
      <c r="G41" s="490"/>
      <c r="H41" s="491"/>
      <c r="I41" s="470"/>
      <c r="J41" s="495"/>
      <c r="K41" s="495"/>
      <c r="L41" s="495"/>
      <c r="M41" s="495"/>
      <c r="N41" s="811" t="s">
        <v>207</v>
      </c>
      <c r="O41" s="812"/>
      <c r="P41" s="98">
        <f>+AA40</f>
        <v>511</v>
      </c>
      <c r="Q41" s="98">
        <f>+AF40</f>
        <v>528</v>
      </c>
      <c r="R41" s="98">
        <f>+AK40</f>
        <v>0</v>
      </c>
      <c r="S41" s="98">
        <f>+AQ40</f>
        <v>0</v>
      </c>
      <c r="T41" s="473"/>
      <c r="U41" s="816"/>
      <c r="V41" s="809"/>
      <c r="W41" s="449"/>
      <c r="AA41" s="99"/>
      <c r="AB41" s="99"/>
      <c r="AC41" s="99"/>
      <c r="AD41" s="99"/>
      <c r="AE41" s="99"/>
      <c r="AF41" s="99"/>
      <c r="AG41" s="99"/>
      <c r="AH41" s="99"/>
      <c r="AI41" s="99"/>
      <c r="AJ41" s="99"/>
      <c r="AK41" s="99"/>
      <c r="AL41" s="99"/>
      <c r="AM41" s="99"/>
      <c r="AN41" s="99"/>
      <c r="AO41" s="99"/>
      <c r="AP41" s="99"/>
      <c r="AQ41" s="99"/>
      <c r="AR41" s="99"/>
      <c r="AS41" s="99"/>
      <c r="AT41" s="99"/>
      <c r="AU41" s="99"/>
      <c r="AV41" s="99"/>
      <c r="AW41" s="99"/>
    </row>
    <row r="42" spans="2:58" ht="30" customHeight="1" thickBot="1" x14ac:dyDescent="0.3">
      <c r="B42" s="474"/>
      <c r="C42" s="481"/>
      <c r="D42" s="481"/>
      <c r="E42" s="486"/>
      <c r="F42" s="487"/>
      <c r="G42" s="492"/>
      <c r="H42" s="493"/>
      <c r="I42" s="471"/>
      <c r="J42" s="496"/>
      <c r="K42" s="496"/>
      <c r="L42" s="496"/>
      <c r="M42" s="496"/>
      <c r="N42" s="811" t="s">
        <v>208</v>
      </c>
      <c r="O42" s="812"/>
      <c r="P42" s="373">
        <f>+AD40</f>
        <v>5.7415730337078648</v>
      </c>
      <c r="Q42" s="373">
        <f>+AI40</f>
        <v>3.4966887417218544</v>
      </c>
      <c r="R42" s="373">
        <f>+AN40</f>
        <v>0</v>
      </c>
      <c r="S42" s="373">
        <f>+AT40</f>
        <v>0</v>
      </c>
      <c r="T42" s="474"/>
      <c r="U42" s="817"/>
      <c r="V42" s="810"/>
      <c r="W42" s="450"/>
      <c r="AA42" s="99"/>
      <c r="AB42" s="99"/>
      <c r="AC42" s="99"/>
      <c r="AD42" s="99"/>
      <c r="AE42" s="99"/>
      <c r="AF42" s="99"/>
      <c r="AG42" s="99"/>
      <c r="AH42" s="99"/>
      <c r="AI42" s="99"/>
      <c r="AJ42" s="99"/>
      <c r="AK42" s="99"/>
      <c r="AL42" s="99"/>
      <c r="AM42" s="99"/>
      <c r="AN42" s="99"/>
      <c r="AO42" s="99"/>
      <c r="AP42" s="99"/>
      <c r="AQ42" s="99"/>
      <c r="AR42" s="99"/>
      <c r="AS42" s="99"/>
      <c r="AT42" s="99"/>
      <c r="AU42" s="99"/>
      <c r="AV42" s="99"/>
      <c r="AW42" s="99"/>
    </row>
    <row r="43" spans="2:58" ht="30" customHeight="1" thickBot="1" x14ac:dyDescent="0.3">
      <c r="B43" s="472" t="s">
        <v>240</v>
      </c>
      <c r="C43" s="479" t="s">
        <v>526</v>
      </c>
      <c r="D43" s="479" t="s">
        <v>527</v>
      </c>
      <c r="E43" s="482" t="s">
        <v>528</v>
      </c>
      <c r="F43" s="483"/>
      <c r="G43" s="488" t="s">
        <v>529</v>
      </c>
      <c r="H43" s="489"/>
      <c r="I43" s="469" t="s">
        <v>530</v>
      </c>
      <c r="J43" s="494" t="s">
        <v>8</v>
      </c>
      <c r="K43" s="494" t="s">
        <v>10</v>
      </c>
      <c r="L43" s="494" t="s">
        <v>12</v>
      </c>
      <c r="M43" s="494" t="s">
        <v>23</v>
      </c>
      <c r="N43" s="85">
        <v>2022</v>
      </c>
      <c r="O43" s="98">
        <v>3</v>
      </c>
      <c r="P43" s="98">
        <v>3</v>
      </c>
      <c r="Q43" s="98">
        <v>3</v>
      </c>
      <c r="R43" s="98">
        <v>3</v>
      </c>
      <c r="S43" s="98">
        <v>3</v>
      </c>
      <c r="T43" s="436">
        <f>SUM(P44:S44)</f>
        <v>1125</v>
      </c>
      <c r="U43" s="815">
        <f>+AW43</f>
        <v>4.6874609378255183</v>
      </c>
      <c r="V43" s="808" t="s">
        <v>35</v>
      </c>
      <c r="W43" s="448">
        <f>+U43/P43-1</f>
        <v>0.56248697927517277</v>
      </c>
      <c r="AA43" s="99">
        <v>504</v>
      </c>
      <c r="AB43" s="99">
        <v>89</v>
      </c>
      <c r="AC43" s="99"/>
      <c r="AD43" s="99">
        <f>+AA43/AB43</f>
        <v>5.6629213483146064</v>
      </c>
      <c r="AE43" s="99"/>
      <c r="AF43" s="99">
        <v>621</v>
      </c>
      <c r="AG43" s="99">
        <v>151</v>
      </c>
      <c r="AH43" s="99"/>
      <c r="AI43" s="99">
        <f>+AF43/AG43</f>
        <v>4.112582781456954</v>
      </c>
      <c r="AJ43" s="99"/>
      <c r="AK43" s="99"/>
      <c r="AL43" s="99">
        <v>1E-3</v>
      </c>
      <c r="AM43" s="99"/>
      <c r="AN43" s="99">
        <f>+AK43/AL43</f>
        <v>0</v>
      </c>
      <c r="AO43" s="99"/>
      <c r="AP43" s="99"/>
      <c r="AQ43" s="99"/>
      <c r="AR43" s="99">
        <v>1E-3</v>
      </c>
      <c r="AS43" s="99"/>
      <c r="AT43" s="99">
        <f>+AQ43/AR43</f>
        <v>0</v>
      </c>
      <c r="AU43" s="99">
        <f>+AA43+AF43+AK43+AQ43</f>
        <v>1125</v>
      </c>
      <c r="AV43" s="99">
        <f>+AB43+AG43+AL43+AR43</f>
        <v>240.00200000000001</v>
      </c>
      <c r="AW43" s="99">
        <f>+AU43/AV43</f>
        <v>4.6874609378255183</v>
      </c>
    </row>
    <row r="44" spans="2:58" ht="30" customHeight="1" thickBot="1" x14ac:dyDescent="0.3">
      <c r="B44" s="473"/>
      <c r="C44" s="480"/>
      <c r="D44" s="480"/>
      <c r="E44" s="484"/>
      <c r="F44" s="485"/>
      <c r="G44" s="490"/>
      <c r="H44" s="491"/>
      <c r="I44" s="470"/>
      <c r="J44" s="495"/>
      <c r="K44" s="495"/>
      <c r="L44" s="495"/>
      <c r="M44" s="495"/>
      <c r="N44" s="811" t="s">
        <v>207</v>
      </c>
      <c r="O44" s="812"/>
      <c r="P44" s="98">
        <f>+AA43</f>
        <v>504</v>
      </c>
      <c r="Q44" s="98">
        <f>+AF43</f>
        <v>621</v>
      </c>
      <c r="R44" s="98">
        <f>+AK43</f>
        <v>0</v>
      </c>
      <c r="S44" s="98">
        <f>+AQ43</f>
        <v>0</v>
      </c>
      <c r="T44" s="473"/>
      <c r="U44" s="816"/>
      <c r="V44" s="809"/>
      <c r="W44" s="449"/>
      <c r="AA44" s="99"/>
      <c r="AB44" s="99"/>
      <c r="AC44" s="99"/>
      <c r="AD44" s="99"/>
      <c r="AE44" s="99"/>
      <c r="AF44" s="99"/>
      <c r="AG44" s="99"/>
      <c r="AH44" s="99"/>
      <c r="AI44" s="99"/>
      <c r="AJ44" s="99"/>
      <c r="AK44" s="99"/>
      <c r="AL44" s="99"/>
      <c r="AM44" s="99"/>
      <c r="AN44" s="99"/>
      <c r="AO44" s="99"/>
      <c r="AP44" s="99"/>
      <c r="AQ44" s="99"/>
      <c r="AR44" s="99"/>
      <c r="AS44" s="99"/>
      <c r="AT44" s="99"/>
      <c r="AU44" s="99"/>
      <c r="AV44" s="99"/>
      <c r="AW44" s="99"/>
    </row>
    <row r="45" spans="2:58" ht="30" customHeight="1" thickBot="1" x14ac:dyDescent="0.3">
      <c r="B45" s="474"/>
      <c r="C45" s="481"/>
      <c r="D45" s="481"/>
      <c r="E45" s="486"/>
      <c r="F45" s="487"/>
      <c r="G45" s="492"/>
      <c r="H45" s="493"/>
      <c r="I45" s="471"/>
      <c r="J45" s="496"/>
      <c r="K45" s="496"/>
      <c r="L45" s="496"/>
      <c r="M45" s="496"/>
      <c r="N45" s="811" t="s">
        <v>208</v>
      </c>
      <c r="O45" s="812"/>
      <c r="P45" s="373">
        <f>+AD43</f>
        <v>5.6629213483146064</v>
      </c>
      <c r="Q45" s="373">
        <f>+AI43</f>
        <v>4.112582781456954</v>
      </c>
      <c r="R45" s="373">
        <f>+AN43</f>
        <v>0</v>
      </c>
      <c r="S45" s="373">
        <f>+AT43</f>
        <v>0</v>
      </c>
      <c r="T45" s="474"/>
      <c r="U45" s="817"/>
      <c r="V45" s="810"/>
      <c r="W45" s="450"/>
      <c r="AA45" s="99"/>
      <c r="AB45" s="99"/>
      <c r="AC45" s="99"/>
      <c r="AD45" s="99"/>
      <c r="AE45" s="99"/>
      <c r="AF45" s="99"/>
      <c r="AG45" s="99"/>
      <c r="AH45" s="99"/>
      <c r="AI45" s="99"/>
      <c r="AJ45" s="99"/>
      <c r="AK45" s="99"/>
      <c r="AL45" s="99"/>
      <c r="AM45" s="99"/>
      <c r="AN45" s="99"/>
      <c r="AO45" s="99"/>
      <c r="AP45" s="99"/>
      <c r="AQ45" s="99"/>
      <c r="AR45" s="99"/>
      <c r="AS45" s="99"/>
      <c r="AT45" s="99"/>
      <c r="AU45" s="99"/>
      <c r="AV45" s="99"/>
      <c r="AW45" s="99"/>
    </row>
    <row r="46" spans="2:58" ht="30" customHeight="1" thickBot="1" x14ac:dyDescent="0.3">
      <c r="B46" s="472" t="s">
        <v>248</v>
      </c>
      <c r="C46" s="479" t="s">
        <v>531</v>
      </c>
      <c r="D46" s="479" t="s">
        <v>532</v>
      </c>
      <c r="E46" s="482" t="s">
        <v>533</v>
      </c>
      <c r="F46" s="483"/>
      <c r="G46" s="488" t="s">
        <v>534</v>
      </c>
      <c r="H46" s="489"/>
      <c r="I46" s="469" t="s">
        <v>25</v>
      </c>
      <c r="J46" s="494" t="s">
        <v>8</v>
      </c>
      <c r="K46" s="494" t="s">
        <v>10</v>
      </c>
      <c r="L46" s="494" t="s">
        <v>12</v>
      </c>
      <c r="M46" s="494" t="s">
        <v>23</v>
      </c>
      <c r="N46" s="85">
        <v>2022</v>
      </c>
      <c r="O46" s="232">
        <v>0.7</v>
      </c>
      <c r="P46" s="232">
        <v>0.7</v>
      </c>
      <c r="Q46" s="232">
        <v>0.7</v>
      </c>
      <c r="R46" s="232">
        <v>0.7</v>
      </c>
      <c r="S46" s="232">
        <v>0.7</v>
      </c>
      <c r="T46" s="436">
        <f>SUM(P47:S47)</f>
        <v>72</v>
      </c>
      <c r="U46" s="451">
        <f>+AW46</f>
        <v>0.67923246731193743</v>
      </c>
      <c r="V46" s="808" t="s">
        <v>35</v>
      </c>
      <c r="W46" s="448">
        <f>+U46/P46-1</f>
        <v>-2.9667903840089327E-2</v>
      </c>
      <c r="AA46" s="99">
        <v>26</v>
      </c>
      <c r="AB46" s="99">
        <v>50</v>
      </c>
      <c r="AC46" s="99"/>
      <c r="AD46" s="99">
        <f>+AA46/AB46</f>
        <v>0.52</v>
      </c>
      <c r="AE46" s="99"/>
      <c r="AF46" s="99">
        <v>46</v>
      </c>
      <c r="AG46" s="99">
        <v>56</v>
      </c>
      <c r="AH46" s="99"/>
      <c r="AI46" s="99">
        <f>+AF46/AG46</f>
        <v>0.8214285714285714</v>
      </c>
      <c r="AJ46" s="99"/>
      <c r="AK46" s="99">
        <v>0</v>
      </c>
      <c r="AL46" s="99">
        <v>1E-3</v>
      </c>
      <c r="AM46" s="99"/>
      <c r="AN46" s="99">
        <f>+AK46/AL46</f>
        <v>0</v>
      </c>
      <c r="AO46" s="99"/>
      <c r="AP46" s="99"/>
      <c r="AQ46" s="99">
        <v>0</v>
      </c>
      <c r="AR46" s="99">
        <v>1E-3</v>
      </c>
      <c r="AS46" s="99"/>
      <c r="AT46" s="99">
        <f>+AQ46/AR46</f>
        <v>0</v>
      </c>
      <c r="AU46" s="99">
        <f>+AA46+AF46+AK46+AQ46</f>
        <v>72</v>
      </c>
      <c r="AV46" s="99">
        <f>+AB46+AG46+AL46+AR46</f>
        <v>106.00200000000001</v>
      </c>
      <c r="AW46" s="99">
        <f>+AU46/AV46</f>
        <v>0.67923246731193743</v>
      </c>
    </row>
    <row r="47" spans="2:58" ht="30" customHeight="1" thickBot="1" x14ac:dyDescent="0.3">
      <c r="B47" s="473"/>
      <c r="C47" s="480"/>
      <c r="D47" s="480"/>
      <c r="E47" s="484"/>
      <c r="F47" s="485"/>
      <c r="G47" s="490"/>
      <c r="H47" s="491"/>
      <c r="I47" s="470"/>
      <c r="J47" s="495"/>
      <c r="K47" s="495"/>
      <c r="L47" s="495"/>
      <c r="M47" s="495"/>
      <c r="N47" s="811" t="s">
        <v>207</v>
      </c>
      <c r="O47" s="812"/>
      <c r="P47" s="98">
        <f>+AA46</f>
        <v>26</v>
      </c>
      <c r="Q47" s="98">
        <f>+AF46</f>
        <v>46</v>
      </c>
      <c r="R47" s="98">
        <f>+AK46</f>
        <v>0</v>
      </c>
      <c r="S47" s="98">
        <f>+AQ46</f>
        <v>0</v>
      </c>
      <c r="T47" s="473"/>
      <c r="U47" s="452"/>
      <c r="V47" s="809"/>
      <c r="W47" s="449"/>
      <c r="AA47" s="99"/>
      <c r="AB47" s="99"/>
      <c r="AC47" s="99"/>
      <c r="AD47" s="99"/>
      <c r="AE47" s="99"/>
      <c r="AF47" s="99"/>
      <c r="AG47" s="99"/>
      <c r="AH47" s="99"/>
      <c r="AI47" s="99"/>
      <c r="AJ47" s="99"/>
      <c r="AK47" s="99"/>
      <c r="AL47" s="99"/>
      <c r="AM47" s="99"/>
      <c r="AN47" s="99"/>
      <c r="AO47" s="99"/>
      <c r="AP47" s="99"/>
      <c r="AQ47" s="99"/>
      <c r="AR47" s="99"/>
      <c r="AS47" s="99"/>
      <c r="AT47" s="99"/>
      <c r="AU47" s="99"/>
      <c r="AV47" s="99"/>
      <c r="AW47" s="99"/>
    </row>
    <row r="48" spans="2:58" ht="30" customHeight="1" thickBot="1" x14ac:dyDescent="0.3">
      <c r="B48" s="474"/>
      <c r="C48" s="481"/>
      <c r="D48" s="481"/>
      <c r="E48" s="486"/>
      <c r="F48" s="487"/>
      <c r="G48" s="492"/>
      <c r="H48" s="493"/>
      <c r="I48" s="471"/>
      <c r="J48" s="496"/>
      <c r="K48" s="496"/>
      <c r="L48" s="496"/>
      <c r="M48" s="496"/>
      <c r="N48" s="813" t="s">
        <v>208</v>
      </c>
      <c r="O48" s="814"/>
      <c r="P48" s="104">
        <f>+AD46</f>
        <v>0.52</v>
      </c>
      <c r="Q48" s="104">
        <f>+AI46</f>
        <v>0.8214285714285714</v>
      </c>
      <c r="R48" s="372">
        <f>+AN46</f>
        <v>0</v>
      </c>
      <c r="S48" s="104">
        <f>+AT46</f>
        <v>0</v>
      </c>
      <c r="T48" s="474"/>
      <c r="U48" s="453"/>
      <c r="V48" s="810"/>
      <c r="W48" s="450"/>
      <c r="AB48" s="82">
        <f>+AA46+AF46</f>
        <v>72</v>
      </c>
      <c r="AC48" s="82">
        <f>+AB46+AG46</f>
        <v>106</v>
      </c>
      <c r="AD48" s="82">
        <f>+AB48/AC48</f>
        <v>0.67924528301886788</v>
      </c>
    </row>
    <row r="50" spans="16:45" x14ac:dyDescent="0.25">
      <c r="Z50" s="30" t="s">
        <v>535</v>
      </c>
      <c r="AA50" s="30"/>
      <c r="AB50" s="30"/>
      <c r="AC50" s="30"/>
      <c r="AD50" s="30"/>
      <c r="AE50" s="30" t="s">
        <v>535</v>
      </c>
      <c r="AF50" s="30"/>
      <c r="AG50" s="30"/>
      <c r="AH50" s="30"/>
      <c r="AI50" s="30"/>
      <c r="AJ50" s="30" t="s">
        <v>535</v>
      </c>
      <c r="AK50" s="30"/>
      <c r="AL50" s="30"/>
      <c r="AM50" s="30"/>
      <c r="AN50" s="30"/>
      <c r="AO50" s="30" t="s">
        <v>535</v>
      </c>
      <c r="AP50" s="30"/>
      <c r="AQ50" s="30"/>
      <c r="AR50" s="30"/>
      <c r="AS50" s="30"/>
    </row>
    <row r="51" spans="16:45" ht="25.5" x14ac:dyDescent="0.25">
      <c r="Z51" s="374" t="s">
        <v>536</v>
      </c>
      <c r="AA51" s="374" t="s">
        <v>537</v>
      </c>
      <c r="AB51" s="375" t="s">
        <v>538</v>
      </c>
      <c r="AC51" s="375" t="s">
        <v>539</v>
      </c>
      <c r="AD51" s="374" t="s">
        <v>540</v>
      </c>
      <c r="AE51" s="374" t="s">
        <v>536</v>
      </c>
      <c r="AF51" s="374" t="s">
        <v>537</v>
      </c>
      <c r="AG51" s="375" t="s">
        <v>538</v>
      </c>
      <c r="AH51" s="375" t="s">
        <v>539</v>
      </c>
      <c r="AI51" s="374" t="s">
        <v>540</v>
      </c>
      <c r="AJ51" s="374" t="s">
        <v>536</v>
      </c>
      <c r="AK51" s="374" t="s">
        <v>537</v>
      </c>
      <c r="AL51" s="375" t="s">
        <v>538</v>
      </c>
      <c r="AM51" s="375" t="s">
        <v>539</v>
      </c>
      <c r="AN51" s="374" t="s">
        <v>540</v>
      </c>
      <c r="AO51" s="374" t="s">
        <v>536</v>
      </c>
      <c r="AP51" s="374" t="s">
        <v>537</v>
      </c>
      <c r="AQ51" s="375" t="s">
        <v>538</v>
      </c>
      <c r="AR51" s="375" t="s">
        <v>539</v>
      </c>
      <c r="AS51" s="374" t="s">
        <v>540</v>
      </c>
    </row>
    <row r="52" spans="16:45" x14ac:dyDescent="0.25">
      <c r="Z52" s="82">
        <v>1</v>
      </c>
      <c r="AA52" s="82">
        <v>15</v>
      </c>
      <c r="AB52" s="82">
        <v>48</v>
      </c>
      <c r="AC52" s="82">
        <f>(+Z52+AA52)/2</f>
        <v>8</v>
      </c>
      <c r="AD52" s="82">
        <f>+AB52*AC52</f>
        <v>384</v>
      </c>
      <c r="AE52" s="82">
        <v>1</v>
      </c>
      <c r="AF52" s="82">
        <v>15</v>
      </c>
      <c r="AG52" s="82">
        <v>54</v>
      </c>
      <c r="AH52" s="82">
        <f>(+AE52+AF52)/2</f>
        <v>8</v>
      </c>
      <c r="AI52" s="82">
        <f>+AG52*AH52</f>
        <v>432</v>
      </c>
      <c r="AJ52" s="82">
        <v>1</v>
      </c>
      <c r="AK52" s="82">
        <v>15</v>
      </c>
      <c r="AL52" s="82">
        <v>0</v>
      </c>
      <c r="AM52" s="82">
        <f>(+AJ52+AK52)/2</f>
        <v>8</v>
      </c>
      <c r="AN52" s="82">
        <f>+AL52*AM52</f>
        <v>0</v>
      </c>
      <c r="AO52" s="82">
        <v>1</v>
      </c>
      <c r="AP52" s="82">
        <v>15</v>
      </c>
      <c r="AQ52" s="82">
        <v>0</v>
      </c>
      <c r="AR52" s="82">
        <f>(+AO52+AP52)/2</f>
        <v>8</v>
      </c>
      <c r="AS52" s="82">
        <f>+AQ52*AR52</f>
        <v>0</v>
      </c>
    </row>
    <row r="53" spans="16:45" x14ac:dyDescent="0.25">
      <c r="P53" s="82">
        <f>+P44+Q44</f>
        <v>1125</v>
      </c>
      <c r="Q53" s="82">
        <f>+P53/P54</f>
        <v>4.6875</v>
      </c>
      <c r="Z53" s="82">
        <v>16</v>
      </c>
      <c r="AA53" s="82">
        <v>30</v>
      </c>
      <c r="AB53" s="82">
        <v>55</v>
      </c>
      <c r="AC53" s="82">
        <f t="shared" ref="AC53:AC58" si="0">(+Z53+AA53)/2</f>
        <v>23</v>
      </c>
      <c r="AD53" s="82">
        <f t="shared" ref="AD53:AD58" si="1">+AB53*AC53</f>
        <v>1265</v>
      </c>
      <c r="AE53" s="82">
        <v>16</v>
      </c>
      <c r="AF53" s="82">
        <v>30</v>
      </c>
      <c r="AG53" s="82">
        <v>78</v>
      </c>
      <c r="AH53" s="82">
        <f t="shared" ref="AH53:AH58" si="2">(+AE53+AF53)/2</f>
        <v>23</v>
      </c>
      <c r="AI53" s="82">
        <f t="shared" ref="AI53:AI58" si="3">+AG53*AH53</f>
        <v>1794</v>
      </c>
      <c r="AJ53" s="82">
        <v>16</v>
      </c>
      <c r="AK53" s="82">
        <v>30</v>
      </c>
      <c r="AL53" s="82">
        <v>0</v>
      </c>
      <c r="AM53" s="82">
        <f t="shared" ref="AM53:AM58" si="4">(+AJ53+AK53)/2</f>
        <v>23</v>
      </c>
      <c r="AN53" s="82">
        <f t="shared" ref="AN53:AN58" si="5">+AL53*AM53</f>
        <v>0</v>
      </c>
      <c r="AO53" s="82">
        <v>16</v>
      </c>
      <c r="AP53" s="82">
        <v>30</v>
      </c>
      <c r="AQ53" s="82">
        <v>0</v>
      </c>
      <c r="AR53" s="82">
        <f t="shared" ref="AR53:AR58" si="6">(+AO53+AP53)/2</f>
        <v>23</v>
      </c>
      <c r="AS53" s="82">
        <f t="shared" ref="AS53:AS58" si="7">+AQ53*AR53</f>
        <v>0</v>
      </c>
    </row>
    <row r="54" spans="16:45" x14ac:dyDescent="0.25">
      <c r="P54" s="82">
        <f>+AB25+AG25</f>
        <v>240</v>
      </c>
      <c r="Z54" s="82">
        <v>31</v>
      </c>
      <c r="AA54" s="82">
        <v>45</v>
      </c>
      <c r="AB54" s="82">
        <v>15</v>
      </c>
      <c r="AC54" s="82">
        <f t="shared" si="0"/>
        <v>38</v>
      </c>
      <c r="AD54" s="82">
        <f t="shared" si="1"/>
        <v>570</v>
      </c>
      <c r="AE54" s="82">
        <v>31</v>
      </c>
      <c r="AF54" s="82">
        <v>45</v>
      </c>
      <c r="AG54" s="82">
        <v>40</v>
      </c>
      <c r="AH54" s="82">
        <f t="shared" si="2"/>
        <v>38</v>
      </c>
      <c r="AI54" s="82">
        <f t="shared" si="3"/>
        <v>1520</v>
      </c>
      <c r="AJ54" s="82">
        <v>31</v>
      </c>
      <c r="AK54" s="82">
        <v>45</v>
      </c>
      <c r="AL54" s="82">
        <v>0</v>
      </c>
      <c r="AM54" s="82">
        <f t="shared" si="4"/>
        <v>38</v>
      </c>
      <c r="AN54" s="82">
        <f t="shared" si="5"/>
        <v>0</v>
      </c>
      <c r="AO54" s="82">
        <v>31</v>
      </c>
      <c r="AP54" s="82">
        <v>45</v>
      </c>
      <c r="AQ54" s="82">
        <v>0</v>
      </c>
      <c r="AR54" s="82">
        <f t="shared" si="6"/>
        <v>38</v>
      </c>
      <c r="AS54" s="82">
        <f t="shared" si="7"/>
        <v>0</v>
      </c>
    </row>
    <row r="55" spans="16:45" x14ac:dyDescent="0.25">
      <c r="Z55" s="82">
        <v>46</v>
      </c>
      <c r="AA55" s="82">
        <v>60</v>
      </c>
      <c r="AB55" s="82">
        <v>4</v>
      </c>
      <c r="AC55" s="82">
        <f t="shared" si="0"/>
        <v>53</v>
      </c>
      <c r="AD55" s="82">
        <f t="shared" si="1"/>
        <v>212</v>
      </c>
      <c r="AE55" s="82">
        <v>46</v>
      </c>
      <c r="AF55" s="82">
        <v>60</v>
      </c>
      <c r="AG55" s="82">
        <v>11</v>
      </c>
      <c r="AH55" s="82">
        <f t="shared" si="2"/>
        <v>53</v>
      </c>
      <c r="AI55" s="82">
        <f t="shared" si="3"/>
        <v>583</v>
      </c>
      <c r="AJ55" s="82">
        <v>46</v>
      </c>
      <c r="AK55" s="82">
        <v>60</v>
      </c>
      <c r="AL55" s="82">
        <v>0</v>
      </c>
      <c r="AM55" s="82">
        <f t="shared" si="4"/>
        <v>53</v>
      </c>
      <c r="AN55" s="82">
        <f t="shared" si="5"/>
        <v>0</v>
      </c>
      <c r="AO55" s="82">
        <v>46</v>
      </c>
      <c r="AP55" s="82">
        <v>60</v>
      </c>
      <c r="AQ55" s="82">
        <v>0</v>
      </c>
      <c r="AR55" s="82">
        <f t="shared" si="6"/>
        <v>53</v>
      </c>
      <c r="AS55" s="82">
        <f t="shared" si="7"/>
        <v>0</v>
      </c>
    </row>
    <row r="56" spans="16:45" x14ac:dyDescent="0.25">
      <c r="Z56" s="82">
        <v>61</v>
      </c>
      <c r="AA56" s="82">
        <v>75</v>
      </c>
      <c r="AB56" s="82">
        <v>5</v>
      </c>
      <c r="AC56" s="82">
        <f t="shared" si="0"/>
        <v>68</v>
      </c>
      <c r="AD56" s="82">
        <f t="shared" si="1"/>
        <v>340</v>
      </c>
      <c r="AE56" s="82">
        <v>61</v>
      </c>
      <c r="AF56" s="82">
        <v>75</v>
      </c>
      <c r="AG56" s="82">
        <v>8</v>
      </c>
      <c r="AH56" s="82">
        <f t="shared" si="2"/>
        <v>68</v>
      </c>
      <c r="AI56" s="82">
        <f t="shared" si="3"/>
        <v>544</v>
      </c>
      <c r="AJ56" s="82">
        <v>61</v>
      </c>
      <c r="AK56" s="82">
        <v>75</v>
      </c>
      <c r="AL56" s="82">
        <v>0</v>
      </c>
      <c r="AM56" s="82">
        <f t="shared" si="4"/>
        <v>68</v>
      </c>
      <c r="AN56" s="82">
        <f t="shared" si="5"/>
        <v>0</v>
      </c>
      <c r="AO56" s="82">
        <v>61</v>
      </c>
      <c r="AP56" s="82">
        <v>75</v>
      </c>
      <c r="AQ56" s="82">
        <v>0</v>
      </c>
      <c r="AR56" s="82">
        <f t="shared" si="6"/>
        <v>68</v>
      </c>
      <c r="AS56" s="82">
        <f t="shared" si="7"/>
        <v>0</v>
      </c>
    </row>
    <row r="57" spans="16:45" x14ac:dyDescent="0.25">
      <c r="Z57" s="82">
        <v>76</v>
      </c>
      <c r="AA57" s="82">
        <v>90</v>
      </c>
      <c r="AB57" s="82">
        <v>0</v>
      </c>
      <c r="AC57" s="82">
        <f t="shared" si="0"/>
        <v>83</v>
      </c>
      <c r="AD57" s="82">
        <f t="shared" si="1"/>
        <v>0</v>
      </c>
      <c r="AE57" s="82">
        <v>76</v>
      </c>
      <c r="AF57" s="82">
        <v>90</v>
      </c>
      <c r="AG57" s="82">
        <v>0</v>
      </c>
      <c r="AH57" s="82">
        <f t="shared" si="2"/>
        <v>83</v>
      </c>
      <c r="AI57" s="82">
        <f t="shared" si="3"/>
        <v>0</v>
      </c>
      <c r="AJ57" s="82">
        <v>76</v>
      </c>
      <c r="AK57" s="82">
        <v>90</v>
      </c>
      <c r="AL57" s="82">
        <v>0</v>
      </c>
      <c r="AM57" s="82">
        <f t="shared" si="4"/>
        <v>83</v>
      </c>
      <c r="AN57" s="82">
        <f t="shared" si="5"/>
        <v>0</v>
      </c>
      <c r="AO57" s="82">
        <v>76</v>
      </c>
      <c r="AP57" s="82">
        <v>90</v>
      </c>
      <c r="AQ57" s="82">
        <v>0</v>
      </c>
      <c r="AR57" s="82">
        <f t="shared" si="6"/>
        <v>83</v>
      </c>
      <c r="AS57" s="82">
        <f t="shared" si="7"/>
        <v>0</v>
      </c>
    </row>
    <row r="58" spans="16:45" x14ac:dyDescent="0.25">
      <c r="Z58" s="82">
        <v>91</v>
      </c>
      <c r="AA58" s="82">
        <v>105</v>
      </c>
      <c r="AB58" s="82">
        <v>0</v>
      </c>
      <c r="AC58" s="82">
        <f t="shared" si="0"/>
        <v>98</v>
      </c>
      <c r="AD58" s="82">
        <f t="shared" si="1"/>
        <v>0</v>
      </c>
      <c r="AE58" s="82">
        <v>91</v>
      </c>
      <c r="AF58" s="82">
        <v>105</v>
      </c>
      <c r="AG58" s="82">
        <v>0</v>
      </c>
      <c r="AH58" s="82">
        <f t="shared" si="2"/>
        <v>98</v>
      </c>
      <c r="AI58" s="82">
        <f t="shared" si="3"/>
        <v>0</v>
      </c>
      <c r="AJ58" s="82">
        <v>91</v>
      </c>
      <c r="AK58" s="82">
        <v>105</v>
      </c>
      <c r="AL58" s="82">
        <v>0</v>
      </c>
      <c r="AM58" s="82">
        <f t="shared" si="4"/>
        <v>98</v>
      </c>
      <c r="AN58" s="82">
        <f t="shared" si="5"/>
        <v>0</v>
      </c>
      <c r="AO58" s="82">
        <v>91</v>
      </c>
      <c r="AP58" s="82">
        <v>105</v>
      </c>
      <c r="AQ58" s="82">
        <v>0</v>
      </c>
      <c r="AR58" s="82">
        <f t="shared" si="6"/>
        <v>98</v>
      </c>
      <c r="AS58" s="82">
        <f t="shared" si="7"/>
        <v>0</v>
      </c>
    </row>
    <row r="59" spans="16:45" x14ac:dyDescent="0.25">
      <c r="AB59" s="82">
        <f>SUM(AB52:AB58)</f>
        <v>127</v>
      </c>
      <c r="AD59" s="82">
        <f>SUM(AD52:AD58)</f>
        <v>2771</v>
      </c>
      <c r="AG59" s="82">
        <f>SUM(AG52:AG58)</f>
        <v>191</v>
      </c>
      <c r="AI59" s="82">
        <f>SUM(AI52:AI58)</f>
        <v>4873</v>
      </c>
      <c r="AL59" s="82">
        <f>SUM(AL52:AL58)</f>
        <v>0</v>
      </c>
      <c r="AN59" s="82">
        <f>SUM(AN52:AN58)</f>
        <v>0</v>
      </c>
      <c r="AQ59" s="82">
        <f>SUM(AQ52:AQ58)</f>
        <v>0</v>
      </c>
      <c r="AS59" s="82">
        <f>SUM(AS52:AS58)</f>
        <v>0</v>
      </c>
    </row>
    <row r="61" spans="16:45" x14ac:dyDescent="0.25">
      <c r="AB61" s="376" t="s">
        <v>541</v>
      </c>
      <c r="AC61" s="377">
        <f>+AD59</f>
        <v>2771</v>
      </c>
      <c r="AD61" s="82">
        <f>+AC61/AC62</f>
        <v>21.818897637795274</v>
      </c>
      <c r="AG61" s="376" t="s">
        <v>541</v>
      </c>
      <c r="AH61" s="377">
        <f>+AI59</f>
        <v>4873</v>
      </c>
      <c r="AI61" s="82">
        <f>+AH61/AH62</f>
        <v>25.513089005235603</v>
      </c>
      <c r="AL61" s="376" t="s">
        <v>541</v>
      </c>
      <c r="AM61" s="377">
        <f>+AN59</f>
        <v>0</v>
      </c>
      <c r="AN61" s="82" t="e">
        <f>+AM61/AM62</f>
        <v>#DIV/0!</v>
      </c>
      <c r="AQ61" s="376" t="s">
        <v>541</v>
      </c>
      <c r="AR61" s="377">
        <f>+AS59</f>
        <v>0</v>
      </c>
      <c r="AS61" s="82" t="e">
        <f>+AR61/AR62</f>
        <v>#DIV/0!</v>
      </c>
    </row>
    <row r="62" spans="16:45" x14ac:dyDescent="0.25">
      <c r="AC62" s="82">
        <f>+AB59</f>
        <v>127</v>
      </c>
      <c r="AH62" s="82">
        <f>+AG59</f>
        <v>191</v>
      </c>
      <c r="AM62" s="82">
        <f>+AL59</f>
        <v>0</v>
      </c>
      <c r="AR62" s="82">
        <f>+AQ59</f>
        <v>0</v>
      </c>
    </row>
    <row r="64" spans="16:45" x14ac:dyDescent="0.25">
      <c r="AE64" s="82" t="s">
        <v>542</v>
      </c>
    </row>
    <row r="65" spans="24:43" x14ac:dyDescent="0.25">
      <c r="AE65" s="82" t="s">
        <v>543</v>
      </c>
    </row>
    <row r="67" spans="24:43" x14ac:dyDescent="0.25">
      <c r="X67" s="82">
        <v>18</v>
      </c>
      <c r="Z67" s="82" t="s">
        <v>544</v>
      </c>
      <c r="AA67" s="82">
        <v>18</v>
      </c>
      <c r="AB67" s="82" t="s">
        <v>545</v>
      </c>
      <c r="AC67" s="82" t="s">
        <v>546</v>
      </c>
      <c r="AE67" s="82" t="s">
        <v>547</v>
      </c>
      <c r="AF67" s="82">
        <v>21</v>
      </c>
      <c r="AG67" s="82">
        <v>10</v>
      </c>
      <c r="AJ67" s="82" t="s">
        <v>548</v>
      </c>
      <c r="AK67" s="82">
        <v>10</v>
      </c>
      <c r="AL67" s="82" t="s">
        <v>549</v>
      </c>
      <c r="AO67" s="82" t="s">
        <v>550</v>
      </c>
      <c r="AP67" s="82">
        <v>22</v>
      </c>
      <c r="AQ67" s="82">
        <v>31</v>
      </c>
    </row>
    <row r="68" spans="24:43" x14ac:dyDescent="0.25">
      <c r="X68" s="82">
        <v>20</v>
      </c>
      <c r="Z68" s="82" t="s">
        <v>551</v>
      </c>
      <c r="AA68" s="82">
        <v>20</v>
      </c>
      <c r="AB68" s="82">
        <v>5</v>
      </c>
      <c r="AC68" s="82" t="s">
        <v>552</v>
      </c>
      <c r="AE68" s="82" t="s">
        <v>553</v>
      </c>
      <c r="AF68" s="82">
        <v>21</v>
      </c>
      <c r="AG68" s="82" t="s">
        <v>554</v>
      </c>
      <c r="AJ68" s="82" t="s">
        <v>555</v>
      </c>
      <c r="AK68" s="82">
        <v>20</v>
      </c>
      <c r="AL68" s="378" t="s">
        <v>556</v>
      </c>
      <c r="AO68" s="82" t="s">
        <v>557</v>
      </c>
      <c r="AP68" s="82">
        <v>19</v>
      </c>
      <c r="AQ68" s="82" t="s">
        <v>558</v>
      </c>
    </row>
    <row r="69" spans="24:43" x14ac:dyDescent="0.25">
      <c r="Z69" s="82" t="s">
        <v>559</v>
      </c>
      <c r="AA69" s="82">
        <v>15</v>
      </c>
      <c r="AB69" s="82" t="s">
        <v>560</v>
      </c>
      <c r="AC69" s="82" t="s">
        <v>561</v>
      </c>
      <c r="AE69" s="82" t="s">
        <v>562</v>
      </c>
      <c r="AF69" s="82">
        <v>19</v>
      </c>
      <c r="AG69" s="82">
        <v>17</v>
      </c>
      <c r="AJ69" s="82" t="s">
        <v>563</v>
      </c>
      <c r="AK69" s="82">
        <v>20</v>
      </c>
      <c r="AL69" s="82">
        <v>16</v>
      </c>
      <c r="AO69" s="82" t="s">
        <v>564</v>
      </c>
      <c r="AP69" s="82">
        <v>10</v>
      </c>
      <c r="AQ69" s="82">
        <v>25</v>
      </c>
    </row>
    <row r="70" spans="24:43" ht="15.75" thickBot="1" x14ac:dyDescent="0.3">
      <c r="AA70" s="379">
        <f>SUM(AA67:AA69)</f>
        <v>53</v>
      </c>
      <c r="AF70" s="379">
        <f>SUM(AF67:AF69)</f>
        <v>61</v>
      </c>
      <c r="AK70" s="379">
        <f>SUM(AK67:AK69)</f>
        <v>50</v>
      </c>
      <c r="AP70" s="379">
        <f>SUM(AP67:AP69)</f>
        <v>51</v>
      </c>
    </row>
    <row r="71" spans="24:43" ht="15.75" thickTop="1" x14ac:dyDescent="0.25"/>
    <row r="72" spans="24:43" x14ac:dyDescent="0.25">
      <c r="Z72" s="82" t="s">
        <v>565</v>
      </c>
      <c r="AE72" s="82" t="s">
        <v>565</v>
      </c>
    </row>
    <row r="73" spans="24:43" x14ac:dyDescent="0.25">
      <c r="Z73" s="82" t="s">
        <v>543</v>
      </c>
      <c r="AB73" s="82">
        <v>10</v>
      </c>
      <c r="AE73" s="82" t="s">
        <v>543</v>
      </c>
      <c r="AG73" s="82">
        <v>10</v>
      </c>
    </row>
    <row r="74" spans="24:43" x14ac:dyDescent="0.25">
      <c r="Z74" s="82" t="s">
        <v>566</v>
      </c>
      <c r="AB74" s="82">
        <v>8</v>
      </c>
      <c r="AE74" s="82" t="s">
        <v>566</v>
      </c>
      <c r="AG74" s="82">
        <v>8</v>
      </c>
    </row>
    <row r="75" spans="24:43" x14ac:dyDescent="0.25">
      <c r="Z75" s="82" t="s">
        <v>567</v>
      </c>
      <c r="AB75" s="82">
        <v>5</v>
      </c>
      <c r="AE75" s="82" t="s">
        <v>567</v>
      </c>
      <c r="AG75" s="82">
        <v>5</v>
      </c>
    </row>
    <row r="77" spans="24:43" x14ac:dyDescent="0.25">
      <c r="Z77" s="82">
        <v>251</v>
      </c>
      <c r="AA77" s="82">
        <v>10</v>
      </c>
      <c r="AB77" s="82">
        <f>+Z77*AA77</f>
        <v>2510</v>
      </c>
      <c r="AE77" s="82">
        <v>290</v>
      </c>
      <c r="AF77" s="82">
        <v>10</v>
      </c>
      <c r="AG77" s="82">
        <f>+AE77*AF77</f>
        <v>2900</v>
      </c>
    </row>
    <row r="78" spans="24:43" x14ac:dyDescent="0.25">
      <c r="Z78" s="82">
        <v>1</v>
      </c>
      <c r="AA78" s="82">
        <v>8</v>
      </c>
      <c r="AB78" s="82">
        <f>+AA78*Z78</f>
        <v>8</v>
      </c>
      <c r="AE78" s="82">
        <v>1</v>
      </c>
      <c r="AF78" s="82">
        <v>8</v>
      </c>
      <c r="AG78" s="82">
        <f>+AF78*AE78</f>
        <v>8</v>
      </c>
    </row>
    <row r="79" spans="24:43" x14ac:dyDescent="0.25">
      <c r="Z79" s="82">
        <f>SUM(Z77:Z78)</f>
        <v>252</v>
      </c>
      <c r="AB79" s="82">
        <f>SUM(AB77:AB78)</f>
        <v>2518</v>
      </c>
      <c r="AC79" s="380">
        <f>+AB79/Z79</f>
        <v>9.9920634920634921</v>
      </c>
      <c r="AE79" s="82">
        <f>SUM(AE77:AE78)</f>
        <v>291</v>
      </c>
      <c r="AG79" s="82">
        <f>SUM(AG77:AG78)</f>
        <v>2908</v>
      </c>
      <c r="AH79" s="380">
        <f>+AG79/AE79</f>
        <v>9.993127147766323</v>
      </c>
    </row>
  </sheetData>
  <sheetProtection password="C9C9" sheet="1" formatCells="0" formatColumns="0" formatRows="0" insertColumns="0" insertRows="0" insertHyperlinks="0" deleteColumns="0" deleteRows="0" sort="0" autoFilter="0" pivotTables="0"/>
  <mergeCells count="213">
    <mergeCell ref="B4:W4"/>
    <mergeCell ref="B6:W6"/>
    <mergeCell ref="C7:D7"/>
    <mergeCell ref="F7:G7"/>
    <mergeCell ref="I7:O7"/>
    <mergeCell ref="P7:S7"/>
    <mergeCell ref="T7:W7"/>
    <mergeCell ref="B8:W8"/>
    <mergeCell ref="B9:E9"/>
    <mergeCell ref="F9:I9"/>
    <mergeCell ref="J9:T9"/>
    <mergeCell ref="U9:W9"/>
    <mergeCell ref="C10:E10"/>
    <mergeCell ref="F10:I10"/>
    <mergeCell ref="K10:T10"/>
    <mergeCell ref="U10:W11"/>
    <mergeCell ref="C11:E11"/>
    <mergeCell ref="B13:M13"/>
    <mergeCell ref="N13:W13"/>
    <mergeCell ref="C14:D14"/>
    <mergeCell ref="F14:G14"/>
    <mergeCell ref="I14:M14"/>
    <mergeCell ref="N14:O14"/>
    <mergeCell ref="P14:R14"/>
    <mergeCell ref="T14:W14"/>
    <mergeCell ref="F11:I11"/>
    <mergeCell ref="K11:T11"/>
    <mergeCell ref="C12:E12"/>
    <mergeCell ref="F12:I12"/>
    <mergeCell ref="K12:T12"/>
    <mergeCell ref="U12:W12"/>
    <mergeCell ref="AA14:AD14"/>
    <mergeCell ref="AF14:AI14"/>
    <mergeCell ref="AK14:AN14"/>
    <mergeCell ref="AP14:AS14"/>
    <mergeCell ref="B15:M15"/>
    <mergeCell ref="N15:O16"/>
    <mergeCell ref="P15:S16"/>
    <mergeCell ref="T15:U15"/>
    <mergeCell ref="V15:W15"/>
    <mergeCell ref="B16:B18"/>
    <mergeCell ref="B19:B22"/>
    <mergeCell ref="C19:C24"/>
    <mergeCell ref="D19:D21"/>
    <mergeCell ref="E19:F21"/>
    <mergeCell ref="G19:H21"/>
    <mergeCell ref="I19:I21"/>
    <mergeCell ref="J19:J21"/>
    <mergeCell ref="K19:K21"/>
    <mergeCell ref="K16:K18"/>
    <mergeCell ref="C16:C18"/>
    <mergeCell ref="D16:D18"/>
    <mergeCell ref="E16:F18"/>
    <mergeCell ref="G16:H18"/>
    <mergeCell ref="I16:I18"/>
    <mergeCell ref="J16:J18"/>
    <mergeCell ref="L19:L21"/>
    <mergeCell ref="M19:M21"/>
    <mergeCell ref="T19:T21"/>
    <mergeCell ref="U19:U21"/>
    <mergeCell ref="V19:V21"/>
    <mergeCell ref="W19:W21"/>
    <mergeCell ref="N20:O20"/>
    <mergeCell ref="N21:O21"/>
    <mergeCell ref="T17:T18"/>
    <mergeCell ref="U17:U18"/>
    <mergeCell ref="L16:L18"/>
    <mergeCell ref="M16:M18"/>
    <mergeCell ref="T16:U16"/>
    <mergeCell ref="N17:N18"/>
    <mergeCell ref="O17:O18"/>
    <mergeCell ref="P17:P18"/>
    <mergeCell ref="Q17:Q18"/>
    <mergeCell ref="R17:R18"/>
    <mergeCell ref="S17:S18"/>
    <mergeCell ref="L22:L24"/>
    <mergeCell ref="M22:M24"/>
    <mergeCell ref="T22:T24"/>
    <mergeCell ref="U22:U24"/>
    <mergeCell ref="V22:V24"/>
    <mergeCell ref="W22:W24"/>
    <mergeCell ref="N23:O23"/>
    <mergeCell ref="N24:O24"/>
    <mergeCell ref="D22:D24"/>
    <mergeCell ref="E22:F24"/>
    <mergeCell ref="G22:H24"/>
    <mergeCell ref="I22:I24"/>
    <mergeCell ref="J22:J24"/>
    <mergeCell ref="K22:K24"/>
    <mergeCell ref="V25:V27"/>
    <mergeCell ref="W25:W27"/>
    <mergeCell ref="N26:O26"/>
    <mergeCell ref="N27:O27"/>
    <mergeCell ref="B28:B36"/>
    <mergeCell ref="C28:C36"/>
    <mergeCell ref="D28:D30"/>
    <mergeCell ref="E28:F30"/>
    <mergeCell ref="G28:H30"/>
    <mergeCell ref="I28:I30"/>
    <mergeCell ref="J25:J27"/>
    <mergeCell ref="K25:K27"/>
    <mergeCell ref="L25:L27"/>
    <mergeCell ref="M25:M27"/>
    <mergeCell ref="T25:T27"/>
    <mergeCell ref="U25:U27"/>
    <mergeCell ref="B25:B27"/>
    <mergeCell ref="C25:C27"/>
    <mergeCell ref="D25:D27"/>
    <mergeCell ref="E25:F27"/>
    <mergeCell ref="G25:H27"/>
    <mergeCell ref="I25:I27"/>
    <mergeCell ref="D31:D33"/>
    <mergeCell ref="E31:F33"/>
    <mergeCell ref="G31:H33"/>
    <mergeCell ref="I31:I33"/>
    <mergeCell ref="J31:J33"/>
    <mergeCell ref="K31:K33"/>
    <mergeCell ref="J28:J30"/>
    <mergeCell ref="K28:K30"/>
    <mergeCell ref="L28:L30"/>
    <mergeCell ref="L31:L33"/>
    <mergeCell ref="M31:M33"/>
    <mergeCell ref="T31:T33"/>
    <mergeCell ref="U31:U33"/>
    <mergeCell ref="V31:V33"/>
    <mergeCell ref="W31:W33"/>
    <mergeCell ref="N32:O32"/>
    <mergeCell ref="N33:O33"/>
    <mergeCell ref="V28:V30"/>
    <mergeCell ref="W28:W30"/>
    <mergeCell ref="N29:O29"/>
    <mergeCell ref="N30:O30"/>
    <mergeCell ref="M28:M30"/>
    <mergeCell ref="T28:T30"/>
    <mergeCell ref="U28:U30"/>
    <mergeCell ref="L34:L36"/>
    <mergeCell ref="M34:M36"/>
    <mergeCell ref="T34:T36"/>
    <mergeCell ref="U34:U36"/>
    <mergeCell ref="V34:V36"/>
    <mergeCell ref="W34:W36"/>
    <mergeCell ref="N35:O35"/>
    <mergeCell ref="N36:O36"/>
    <mergeCell ref="D34:D36"/>
    <mergeCell ref="E34:F36"/>
    <mergeCell ref="G34:H36"/>
    <mergeCell ref="I34:I36"/>
    <mergeCell ref="J34:J36"/>
    <mergeCell ref="K34:K36"/>
    <mergeCell ref="V37:V39"/>
    <mergeCell ref="W37:W39"/>
    <mergeCell ref="N38:O38"/>
    <mergeCell ref="N39:O39"/>
    <mergeCell ref="B40:B42"/>
    <mergeCell ref="C40:C42"/>
    <mergeCell ref="D40:D42"/>
    <mergeCell ref="E40:F42"/>
    <mergeCell ref="G40:H42"/>
    <mergeCell ref="I40:I42"/>
    <mergeCell ref="J37:J39"/>
    <mergeCell ref="K37:K39"/>
    <mergeCell ref="L37:L39"/>
    <mergeCell ref="M37:M39"/>
    <mergeCell ref="T37:T39"/>
    <mergeCell ref="U37:U39"/>
    <mergeCell ref="B37:B39"/>
    <mergeCell ref="C37:C39"/>
    <mergeCell ref="D37:D39"/>
    <mergeCell ref="E37:F39"/>
    <mergeCell ref="G37:H39"/>
    <mergeCell ref="I37:I39"/>
    <mergeCell ref="V40:V42"/>
    <mergeCell ref="W40:W42"/>
    <mergeCell ref="N41:O41"/>
    <mergeCell ref="N42:O42"/>
    <mergeCell ref="B43:B45"/>
    <mergeCell ref="C43:C45"/>
    <mergeCell ref="D43:D45"/>
    <mergeCell ref="E43:F45"/>
    <mergeCell ref="G43:H45"/>
    <mergeCell ref="I43:I45"/>
    <mergeCell ref="J40:J42"/>
    <mergeCell ref="K40:K42"/>
    <mergeCell ref="L40:L42"/>
    <mergeCell ref="M40:M42"/>
    <mergeCell ref="T40:T42"/>
    <mergeCell ref="U40:U42"/>
    <mergeCell ref="V43:V45"/>
    <mergeCell ref="W43:W45"/>
    <mergeCell ref="N44:O44"/>
    <mergeCell ref="N45:O45"/>
    <mergeCell ref="B46:B48"/>
    <mergeCell ref="C46:C48"/>
    <mergeCell ref="D46:D48"/>
    <mergeCell ref="E46:F48"/>
    <mergeCell ref="G46:H48"/>
    <mergeCell ref="I46:I48"/>
    <mergeCell ref="J43:J45"/>
    <mergeCell ref="K43:K45"/>
    <mergeCell ref="L43:L45"/>
    <mergeCell ref="M43:M45"/>
    <mergeCell ref="T43:T45"/>
    <mergeCell ref="U43:U45"/>
    <mergeCell ref="V46:V48"/>
    <mergeCell ref="W46:W48"/>
    <mergeCell ref="N47:O47"/>
    <mergeCell ref="N48:O48"/>
    <mergeCell ref="J46:J48"/>
    <mergeCell ref="K46:K48"/>
    <mergeCell ref="L46:L48"/>
    <mergeCell ref="M46:M48"/>
    <mergeCell ref="T46:T48"/>
    <mergeCell ref="U46:U48"/>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Rendicion Ctas</vt:lpstr>
      <vt:lpstr>Recaudación</vt:lpstr>
      <vt:lpstr>Avance Presupuesto</vt:lpstr>
      <vt:lpstr>G. Programable</vt:lpstr>
      <vt:lpstr>G. Operación</vt:lpstr>
      <vt:lpstr>Serv. Personales</vt:lpstr>
      <vt:lpstr>TSJ</vt:lpstr>
      <vt:lpstr>TJA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cojprepc0001</dc:creator>
  <cp:lastModifiedBy>obruno</cp:lastModifiedBy>
  <cp:lastPrinted>2024-07-11T21:02:52Z</cp:lastPrinted>
  <dcterms:created xsi:type="dcterms:W3CDTF">2018-04-24T22:41:04Z</dcterms:created>
  <dcterms:modified xsi:type="dcterms:W3CDTF">2024-07-31T19:59:56Z</dcterms:modified>
</cp:coreProperties>
</file>